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Záloha kľúč 1.12.2017\Kamienka - v.o. § 117 ZoVO, Cykloturist. chodník (MAS) 09 2019\"/>
    </mc:Choice>
  </mc:AlternateContent>
  <xr:revisionPtr revIDLastSave="0" documentId="13_ncr:1_{2DF55209-9737-409B-8C50-BA9DA41B5ECF}" xr6:coauthVersionLast="44" xr6:coauthVersionMax="44" xr10:uidLastSave="{00000000-0000-0000-0000-000000000000}"/>
  <bookViews>
    <workbookView xWindow="9855" yWindow="150" windowWidth="17535" windowHeight="14865" firstSheet="1" activeTab="1" xr2:uid="{00000000-000D-0000-FFFF-FFFF00000000}"/>
  </bookViews>
  <sheets>
    <sheet name="Rekapitulácia stavby" sheetId="1" state="veryHidden" r:id="rId1"/>
    <sheet name="190115 - Cykloturistický ..." sheetId="2" r:id="rId2"/>
  </sheets>
  <definedNames>
    <definedName name="_xlnm._FilterDatabase" localSheetId="1" hidden="1">'190115 - Cykloturistický ...'!$C$117:$K$134</definedName>
    <definedName name="_xlnm.Print_Titles" localSheetId="1">'190115 - Cykloturistický ...'!$117:$117</definedName>
    <definedName name="_xlnm.Print_Titles" localSheetId="0">'Rekapitulácia stavby'!$92:$92</definedName>
    <definedName name="_xlnm.Print_Area" localSheetId="1">'190115 - Cykloturistický ...'!$C$4:$J$76,'190115 - Cykloturistický ...'!$C$107:$K$134</definedName>
    <definedName name="_xlnm.Print_Area" localSheetId="0">'Rekapitulácia stavby'!$D$4:$AO$76,'Rekapitulácia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5" i="2" l="1"/>
  <c r="J94" i="2"/>
  <c r="J35" i="2" l="1"/>
  <c r="J34" i="2"/>
  <c r="AY95" i="1" s="1"/>
  <c r="J33" i="2"/>
  <c r="AX95" i="1"/>
  <c r="BI134" i="2"/>
  <c r="BH134" i="2"/>
  <c r="BG134" i="2"/>
  <c r="BE134" i="2"/>
  <c r="T134" i="2"/>
  <c r="T133" i="2" s="1"/>
  <c r="R134" i="2"/>
  <c r="R133" i="2" s="1"/>
  <c r="P134" i="2"/>
  <c r="P133" i="2" s="1"/>
  <c r="BK134" i="2"/>
  <c r="BK133" i="2" s="1"/>
  <c r="J133" i="2" s="1"/>
  <c r="J100" i="2" s="1"/>
  <c r="J134" i="2"/>
  <c r="BF134" i="2" s="1"/>
  <c r="BI132" i="2"/>
  <c r="F35" i="2" s="1"/>
  <c r="BD95" i="1" s="1"/>
  <c r="BD94" i="1" s="1"/>
  <c r="W33" i="1" s="1"/>
  <c r="BH132" i="2"/>
  <c r="BG132" i="2"/>
  <c r="BE132" i="2"/>
  <c r="T132" i="2"/>
  <c r="T131" i="2"/>
  <c r="R132" i="2"/>
  <c r="R131" i="2" s="1"/>
  <c r="P132" i="2"/>
  <c r="P131" i="2"/>
  <c r="BK132" i="2"/>
  <c r="BK131" i="2" s="1"/>
  <c r="J131" i="2" s="1"/>
  <c r="J99" i="2" s="1"/>
  <c r="J132" i="2"/>
  <c r="BF132" i="2" s="1"/>
  <c r="BI130" i="2"/>
  <c r="BH130" i="2"/>
  <c r="BG130" i="2"/>
  <c r="BE130" i="2"/>
  <c r="T130" i="2"/>
  <c r="T129" i="2"/>
  <c r="R130" i="2"/>
  <c r="R129" i="2" s="1"/>
  <c r="P130" i="2"/>
  <c r="P129" i="2"/>
  <c r="BK130" i="2"/>
  <c r="BK129" i="2" s="1"/>
  <c r="J129" i="2" s="1"/>
  <c r="J98" i="2" s="1"/>
  <c r="J130" i="2"/>
  <c r="BF130" i="2" s="1"/>
  <c r="BI128" i="2"/>
  <c r="BH128" i="2"/>
  <c r="BG128" i="2"/>
  <c r="BE128" i="2"/>
  <c r="T128" i="2"/>
  <c r="R128" i="2"/>
  <c r="P128" i="2"/>
  <c r="BK128" i="2"/>
  <c r="J128" i="2"/>
  <c r="BF128" i="2"/>
  <c r="BI127" i="2"/>
  <c r="BH127" i="2"/>
  <c r="BG127" i="2"/>
  <c r="BE127" i="2"/>
  <c r="T127" i="2"/>
  <c r="R127" i="2"/>
  <c r="P127" i="2"/>
  <c r="BK127" i="2"/>
  <c r="J127" i="2"/>
  <c r="BF127" i="2"/>
  <c r="BI126" i="2"/>
  <c r="BH126" i="2"/>
  <c r="BG126" i="2"/>
  <c r="BE126" i="2"/>
  <c r="T126" i="2"/>
  <c r="R126" i="2"/>
  <c r="P126" i="2"/>
  <c r="BK126" i="2"/>
  <c r="J126" i="2"/>
  <c r="BF126" i="2"/>
  <c r="BI125" i="2"/>
  <c r="BH125" i="2"/>
  <c r="BG125" i="2"/>
  <c r="BE125" i="2"/>
  <c r="T125" i="2"/>
  <c r="R125" i="2"/>
  <c r="P125" i="2"/>
  <c r="BK125" i="2"/>
  <c r="J125" i="2"/>
  <c r="BF125" i="2"/>
  <c r="BI124" i="2"/>
  <c r="BH124" i="2"/>
  <c r="BG124" i="2"/>
  <c r="BE124" i="2"/>
  <c r="T124" i="2"/>
  <c r="R124" i="2"/>
  <c r="P124" i="2"/>
  <c r="BK124" i="2"/>
  <c r="J124" i="2"/>
  <c r="BF124" i="2"/>
  <c r="BI123" i="2"/>
  <c r="BH123" i="2"/>
  <c r="BG123" i="2"/>
  <c r="BE123" i="2"/>
  <c r="T123" i="2"/>
  <c r="T122" i="2"/>
  <c r="R123" i="2"/>
  <c r="R122" i="2"/>
  <c r="P123" i="2"/>
  <c r="P122" i="2"/>
  <c r="BK123" i="2"/>
  <c r="BK122" i="2"/>
  <c r="J122" i="2" s="1"/>
  <c r="J97" i="2" s="1"/>
  <c r="J123" i="2"/>
  <c r="BF123" i="2" s="1"/>
  <c r="BI121" i="2"/>
  <c r="BH121" i="2"/>
  <c r="BG121" i="2"/>
  <c r="BE121" i="2"/>
  <c r="T121" i="2"/>
  <c r="T120" i="2"/>
  <c r="T119" i="2" s="1"/>
  <c r="T118" i="2" s="1"/>
  <c r="R121" i="2"/>
  <c r="R120" i="2"/>
  <c r="R119" i="2" s="1"/>
  <c r="R118" i="2" s="1"/>
  <c r="P121" i="2"/>
  <c r="P120" i="2"/>
  <c r="P119" i="2" s="1"/>
  <c r="BK121" i="2"/>
  <c r="BK120" i="2" s="1"/>
  <c r="J121" i="2"/>
  <c r="BF121" i="2" s="1"/>
  <c r="F114" i="2"/>
  <c r="F112" i="2"/>
  <c r="E110" i="2"/>
  <c r="J90" i="2"/>
  <c r="F89" i="2"/>
  <c r="F87" i="2"/>
  <c r="E85" i="2"/>
  <c r="J19" i="2"/>
  <c r="J114" i="2"/>
  <c r="J89" i="2"/>
  <c r="J18" i="2"/>
  <c r="F115" i="2"/>
  <c r="F90" i="2"/>
  <c r="J112" i="2"/>
  <c r="J87" i="2"/>
  <c r="AS94" i="1"/>
  <c r="L90" i="1"/>
  <c r="AM90" i="1"/>
  <c r="AM89" i="1"/>
  <c r="L89" i="1"/>
  <c r="AM87" i="1"/>
  <c r="L87" i="1"/>
  <c r="L85" i="1"/>
  <c r="L84" i="1"/>
  <c r="F33" i="2" l="1"/>
  <c r="BB95" i="1" s="1"/>
  <c r="BB94" i="1" s="1"/>
  <c r="F34" i="2"/>
  <c r="BC95" i="1" s="1"/>
  <c r="BC94" i="1" s="1"/>
  <c r="W32" i="1" s="1"/>
  <c r="J31" i="2"/>
  <c r="AV95" i="1" s="1"/>
  <c r="AY94" i="1"/>
  <c r="F32" i="2"/>
  <c r="BA95" i="1" s="1"/>
  <c r="BA94" i="1" s="1"/>
  <c r="J32" i="2"/>
  <c r="AW95" i="1" s="1"/>
  <c r="AT95" i="1" s="1"/>
  <c r="J120" i="2"/>
  <c r="J96" i="2" s="1"/>
  <c r="BK119" i="2"/>
  <c r="AX94" i="1"/>
  <c r="W31" i="1"/>
  <c r="P118" i="2"/>
  <c r="AU95" i="1" s="1"/>
  <c r="AU94" i="1" s="1"/>
  <c r="F31" i="2"/>
  <c r="AZ95" i="1" s="1"/>
  <c r="AZ94" i="1" s="1"/>
  <c r="W29" i="1" l="1"/>
  <c r="AV94" i="1"/>
  <c r="J119" i="2"/>
  <c r="J95" i="2" s="1"/>
  <c r="BK118" i="2"/>
  <c r="J118" i="2" s="1"/>
  <c r="AW94" i="1"/>
  <c r="AK30" i="1" s="1"/>
  <c r="W30" i="1"/>
  <c r="J28" i="2" l="1"/>
  <c r="AK29" i="1"/>
  <c r="AT94" i="1"/>
  <c r="J37" i="2" l="1"/>
  <c r="AG95" i="1"/>
  <c r="AG94" i="1" l="1"/>
  <c r="AN95" i="1"/>
  <c r="AK26" i="1" l="1"/>
  <c r="AK35" i="1" s="1"/>
  <c r="AN94" i="1"/>
</calcChain>
</file>

<file path=xl/sharedStrings.xml><?xml version="1.0" encoding="utf-8"?>
<sst xmlns="http://schemas.openxmlformats.org/spreadsheetml/2006/main" count="432" uniqueCount="161">
  <si>
    <t>Export Komplet</t>
  </si>
  <si>
    <t/>
  </si>
  <si>
    <t>2.0</t>
  </si>
  <si>
    <t>False</t>
  </si>
  <si>
    <t>{9528725e-cbb9-4655-bf1e-35c62c6c4881}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</si>
  <si>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</si>
  <si>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</si>
  <si>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</si>
  <si>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</si>
  <si>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</si>
  <si>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</si>
  <si>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</si>
  <si>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190115</t>
  </si>
  <si>
    <t>Stavba:</t>
  </si>
  <si>
    <t>Cykloturistický chodník Kamienka</t>
  </si>
  <si>
    <t>JKSO:</t>
  </si>
  <si>
    <t>KS:</t>
  </si>
  <si>
    <t>Miesto:</t>
  </si>
  <si>
    <t xml:space="preserve"> </t>
  </si>
  <si>
    <t>Dátum:</t>
  </si>
  <si>
    <t>23. 1. 2019</t>
  </si>
  <si>
    <t>Objednávateľ:</t>
  </si>
  <si>
    <t>IČO:</t>
  </si>
  <si>
    <t>Oú Kamienka</t>
  </si>
  <si>
    <t>IČ DPH:</t>
  </si>
  <si>
    <t>Zhotoviteľ:</t>
  </si>
  <si>
    <t>Projektant:</t>
  </si>
  <si>
    <t>True</t>
  </si>
  <si>
    <t>Spracovateľ:</t>
  </si>
  <si>
    <t>SAPAN s.r.o.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</si>
  <si>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</si>
  <si>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</si>
  <si>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</si>
  <si>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</si>
  <si>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</si>
  <si>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</si>
  <si>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</si>
  <si>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</si>
  <si>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</si>
  <si>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</si>
  <si>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</si>
  <si>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</si>
  <si>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</si>
  <si>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</si>
  <si>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</si>
  <si>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</si>
  <si>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</si>
  <si>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</si>
  <si>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</si>
  <si>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</si>
  <si>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</si>
  <si>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</si>
  <si>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</si>
  <si>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</si>
  <si>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</si>
  <si>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</si>
  <si>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</si>
  <si>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</si>
  <si>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</si>
  <si>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</si>
  <si>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</si>
  <si>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</si>
  <si>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</si>
  <si>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</si>
  <si>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</si>
  <si>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</si>
  <si>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</si>
  <si>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</si>
  <si>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</si>
  <si>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</si>
  <si>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</si>
  <si>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</si>
  <si>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</si>
  <si>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</si>
  <si>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</si>
  <si>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</si>
  <si>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</si>
  <si>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</si>
  <si>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</si>
  <si>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</si>
  <si>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</si>
  <si>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</si>
  <si>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</si>
  <si>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</si>
  <si>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</si>
  <si>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</si>
  <si>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</si>
  <si>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</si>
  <si>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</si>
  <si>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</si>
  <si>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</si>
  <si>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</si>
  <si>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</si>
  <si>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</si>
  <si>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</si>
  <si>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</si>
  <si>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</si>
  <si>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</si>
  <si>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</si>
  <si>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</si>
  <si>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</si>
  <si>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</si>
  <si>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</si>
  <si>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</si>
  <si>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</si>
  <si>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2</t>
  </si>
  <si>
    <t>Zakladanie</t>
  </si>
  <si>
    <t>K</t>
  </si>
  <si>
    <t>215901101</t>
  </si>
  <si>
    <t>Zhutnenie podložia z rastlej horniny 1 až 4 pod násypy, z hornina súdržných do 92 % PS a nesúdržných</t>
  </si>
  <si>
    <t>m2</t>
  </si>
  <si>
    <t>4</t>
  </si>
  <si>
    <t>1727035797</t>
  </si>
  <si>
    <t>5</t>
  </si>
  <si>
    <t>Komunikácie</t>
  </si>
  <si>
    <t>564231111</t>
  </si>
  <si>
    <t>Podklad alebo podsyp zo štrkopiesku s rozprestretím, vlhčením a zhutnením, po zhutnení hr. 100 mm</t>
  </si>
  <si>
    <t>440302269</t>
  </si>
  <si>
    <t>3</t>
  </si>
  <si>
    <t>564831111</t>
  </si>
  <si>
    <t>Podklad zo štrkodrviny s rozprestretím a zhutnením, po zhutnení hr. 100 mm</t>
  </si>
  <si>
    <t>1930130508</t>
  </si>
  <si>
    <t>569531111</t>
  </si>
  <si>
    <t>Spevnenie krajníc alebo komun. pre peších s rozpr. a zhutnením, prehodenou zeminou hr. 100 mm</t>
  </si>
  <si>
    <t>830563238</t>
  </si>
  <si>
    <t>573111114</t>
  </si>
  <si>
    <t>Postrek asfaltový infiltračný spojovací</t>
  </si>
  <si>
    <t>-1981854793</t>
  </si>
  <si>
    <t>6</t>
  </si>
  <si>
    <t>577134211</t>
  </si>
  <si>
    <t>Asfaltový betón vrstva obrusná AC 11 O v pruhu š. do 3 m z nemodifik. asfaltu tr. I, po zhutnení hr. 40 mm</t>
  </si>
  <si>
    <t>1652740454</t>
  </si>
  <si>
    <t>7</t>
  </si>
  <si>
    <t>577154311</t>
  </si>
  <si>
    <t>Asfaltový betón vrstva obrusná alebo ložná AC 16 v pruhu š. do 3 m z nemodifik. asfaltu tr. I, po zhutnení hr. 60 mm</t>
  </si>
  <si>
    <t>-2090736444</t>
  </si>
  <si>
    <t>9</t>
  </si>
  <si>
    <t>Ostatné konštrukcie a práce-búranie</t>
  </si>
  <si>
    <t>8</t>
  </si>
  <si>
    <t>938909423</t>
  </si>
  <si>
    <t>Čistenie priekop komunikácií strojne priekopovým rýpadlom o objeme nánosu nad 0,30 do 0,50 m3/m, -0,32500 t</t>
  </si>
  <si>
    <t>m</t>
  </si>
  <si>
    <t>583170482</t>
  </si>
  <si>
    <t>99</t>
  </si>
  <si>
    <t>Presun hmôt HSV</t>
  </si>
  <si>
    <t>998225111</t>
  </si>
  <si>
    <t>Presun hmôt pre pozemnú komunikáciu a letisko s krytom asfaltovým akejkoľvek dĺžky objektu</t>
  </si>
  <si>
    <t>t</t>
  </si>
  <si>
    <t>1607767808</t>
  </si>
  <si>
    <t>VRN</t>
  </si>
  <si>
    <t>Vedľajšie rozpočtové náklady</t>
  </si>
  <si>
    <t>10</t>
  </si>
  <si>
    <t>000300031</t>
  </si>
  <si>
    <t>Geodetické práce - vykonávané po výstavbe zameranie skutočného vyhotovenia stavby</t>
  </si>
  <si>
    <t>ks</t>
  </si>
  <si>
    <t>1024</t>
  </si>
  <si>
    <t>-256099957</t>
  </si>
  <si>
    <t>Obec Kamienka, OcÚ Kamienka č.123, 065 32 Kamienka</t>
  </si>
  <si>
    <t>00 329 941</t>
  </si>
  <si>
    <t>neplatca DPH</t>
  </si>
  <si>
    <t>vyplní uchádzač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</si>
</sst>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19" fillId="0" borderId="0" xfId="0" applyNumberFormat="1" applyFont="1" applyAlignment="1"/>
    <xf numFmtId="166" fontId="26" fillId="0" borderId="12" xfId="0" applyNumberFormat="1" applyFont="1" applyBorder="1" applyAlignment="1"/>
    <xf numFmtId="166" fontId="26" fillId="0" borderId="13" xfId="0" applyNumberFormat="1" applyFont="1" applyBorder="1" applyAlignment="1"/>
    <xf numFmtId="4" fontId="2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166" fontId="18" fillId="0" borderId="0" xfId="0" applyNumberFormat="1" applyFont="1" applyBorder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165" fontId="2" fillId="5" borderId="0" xfId="0" applyNumberFormat="1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4" fontId="17" fillId="5" borderId="22" xfId="0" applyNumberFormat="1" applyFont="1" applyFill="1" applyBorder="1" applyAlignment="1" applyProtection="1">
      <alignment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73" t="s">
        <v>5</v>
      </c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>
      <c r="B5" s="17"/>
      <c r="D5" s="20" t="s">
        <v>11</v>
      </c>
      <c r="K5" s="170" t="s">
        <v>12</v>
      </c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R5" s="17"/>
      <c r="BS5" s="14" t="s">
        <v>6</v>
      </c>
    </row>
    <row r="6" spans="1:74" s="1" customFormat="1" ht="36.950000000000003" customHeight="1">
      <c r="B6" s="17"/>
      <c r="D6" s="22" t="s">
        <v>13</v>
      </c>
      <c r="K6" s="172" t="s">
        <v>14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R6" s="17"/>
      <c r="BS6" s="14" t="s">
        <v>6</v>
      </c>
    </row>
    <row r="7" spans="1:74" s="1" customFormat="1" ht="12" customHeight="1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>
      <c r="B9" s="17"/>
      <c r="AR9" s="17"/>
      <c r="BS9" s="14" t="s">
        <v>6</v>
      </c>
    </row>
    <row r="10" spans="1:74" s="1" customFormat="1" ht="12" customHeight="1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399999999999999" customHeight="1">
      <c r="B11" s="17"/>
      <c r="E11" s="21" t="s">
        <v>23</v>
      </c>
      <c r="AK11" s="23" t="s">
        <v>24</v>
      </c>
      <c r="AN11" s="21" t="s">
        <v>1</v>
      </c>
      <c r="AR11" s="17"/>
      <c r="BS11" s="14" t="s">
        <v>6</v>
      </c>
    </row>
    <row r="12" spans="1:74" s="1" customFormat="1" ht="6.95" customHeight="1">
      <c r="B12" s="17"/>
      <c r="AR12" s="17"/>
      <c r="BS12" s="14" t="s">
        <v>6</v>
      </c>
    </row>
    <row r="13" spans="1:74" s="1" customFormat="1" ht="12" customHeight="1">
      <c r="B13" s="17"/>
      <c r="D13" s="23" t="s">
        <v>25</v>
      </c>
      <c r="AK13" s="23" t="s">
        <v>22</v>
      </c>
      <c r="AN13" s="21" t="s">
        <v>1</v>
      </c>
      <c r="AR13" s="17"/>
      <c r="BS13" s="14" t="s">
        <v>6</v>
      </c>
    </row>
    <row r="14" spans="1:74" ht="12.75">
      <c r="B14" s="17"/>
      <c r="E14" s="21" t="s">
        <v>18</v>
      </c>
      <c r="AK14" s="23" t="s">
        <v>24</v>
      </c>
      <c r="AN14" s="21" t="s">
        <v>1</v>
      </c>
      <c r="AR14" s="17"/>
      <c r="BS14" s="14" t="s">
        <v>6</v>
      </c>
    </row>
    <row r="15" spans="1:74" s="1" customFormat="1" ht="6.95" customHeight="1">
      <c r="B15" s="17"/>
      <c r="AR15" s="17"/>
      <c r="BS15" s="14" t="s">
        <v>3</v>
      </c>
    </row>
    <row r="16" spans="1:74" s="1" customFormat="1" ht="12" customHeight="1">
      <c r="B16" s="17"/>
      <c r="D16" s="23" t="s">
        <v>26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399999999999999" customHeight="1">
      <c r="B17" s="17"/>
      <c r="E17" s="21" t="s">
        <v>18</v>
      </c>
      <c r="AK17" s="23" t="s">
        <v>24</v>
      </c>
      <c r="AN17" s="21" t="s">
        <v>1</v>
      </c>
      <c r="AR17" s="17"/>
      <c r="BS17" s="14" t="s">
        <v>27</v>
      </c>
    </row>
    <row r="18" spans="1:71" s="1" customFormat="1" ht="6.95" customHeight="1">
      <c r="B18" s="17"/>
      <c r="AR18" s="17"/>
      <c r="BS18" s="14" t="s">
        <v>6</v>
      </c>
    </row>
    <row r="19" spans="1:71" s="1" customFormat="1" ht="12" customHeight="1">
      <c r="B19" s="17"/>
      <c r="D19" s="23" t="s">
        <v>28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399999999999999" customHeight="1">
      <c r="B20" s="17"/>
      <c r="E20" s="21" t="s">
        <v>29</v>
      </c>
      <c r="AK20" s="23" t="s">
        <v>24</v>
      </c>
      <c r="AN20" s="21" t="s">
        <v>1</v>
      </c>
      <c r="AR20" s="17"/>
      <c r="BS20" s="14" t="s">
        <v>27</v>
      </c>
    </row>
    <row r="21" spans="1:71" s="1" customFormat="1" ht="6.95" customHeight="1">
      <c r="B21" s="17"/>
      <c r="AR21" s="17"/>
    </row>
    <row r="22" spans="1:71" s="1" customFormat="1" ht="12" customHeight="1">
      <c r="B22" s="17"/>
      <c r="D22" s="23" t="s">
        <v>30</v>
      </c>
      <c r="AR22" s="17"/>
    </row>
    <row r="23" spans="1:71" s="1" customFormat="1" ht="16.5" customHeight="1">
      <c r="B23" s="17"/>
      <c r="E23" s="174" t="s">
        <v>1</v>
      </c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R23" s="17"/>
    </row>
    <row r="24" spans="1:71" s="1" customFormat="1" ht="6.95" customHeight="1">
      <c r="B24" s="17"/>
      <c r="AR24" s="17"/>
    </row>
    <row r="25" spans="1:71" s="1" customFormat="1" ht="6.95" customHeight="1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5.9" customHeight="1">
      <c r="A26" s="26"/>
      <c r="B26" s="27"/>
      <c r="C26" s="26"/>
      <c r="D26" s="28" t="s">
        <v>31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175">
        <f>ROUND(AG94,2)</f>
        <v>0</v>
      </c>
      <c r="AL26" s="176"/>
      <c r="AM26" s="176"/>
      <c r="AN26" s="176"/>
      <c r="AO26" s="176"/>
      <c r="AP26" s="26"/>
      <c r="AQ26" s="26"/>
      <c r="AR26" s="27"/>
      <c r="BE26" s="26"/>
    </row>
    <row r="27" spans="1:71" s="2" customFormat="1" ht="6.95" customHeight="1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177" t="s">
        <v>32</v>
      </c>
      <c r="M28" s="177"/>
      <c r="N28" s="177"/>
      <c r="O28" s="177"/>
      <c r="P28" s="177"/>
      <c r="Q28" s="26"/>
      <c r="R28" s="26"/>
      <c r="S28" s="26"/>
      <c r="T28" s="26"/>
      <c r="U28" s="26"/>
      <c r="V28" s="26"/>
      <c r="W28" s="177" t="s">
        <v>33</v>
      </c>
      <c r="X28" s="177"/>
      <c r="Y28" s="177"/>
      <c r="Z28" s="177"/>
      <c r="AA28" s="177"/>
      <c r="AB28" s="177"/>
      <c r="AC28" s="177"/>
      <c r="AD28" s="177"/>
      <c r="AE28" s="177"/>
      <c r="AF28" s="26"/>
      <c r="AG28" s="26"/>
      <c r="AH28" s="26"/>
      <c r="AI28" s="26"/>
      <c r="AJ28" s="26"/>
      <c r="AK28" s="177" t="s">
        <v>34</v>
      </c>
      <c r="AL28" s="177"/>
      <c r="AM28" s="177"/>
      <c r="AN28" s="177"/>
      <c r="AO28" s="177"/>
      <c r="AP28" s="26"/>
      <c r="AQ28" s="26"/>
      <c r="AR28" s="27"/>
      <c r="BE28" s="26"/>
    </row>
    <row r="29" spans="1:71" s="3" customFormat="1" ht="14.45" customHeight="1">
      <c r="B29" s="31"/>
      <c r="D29" s="23" t="s">
        <v>35</v>
      </c>
      <c r="F29" s="23" t="s">
        <v>36</v>
      </c>
      <c r="L29" s="180">
        <v>0.2</v>
      </c>
      <c r="M29" s="179"/>
      <c r="N29" s="179"/>
      <c r="O29" s="179"/>
      <c r="P29" s="179"/>
      <c r="W29" s="178">
        <f>ROUND(AZ94, 2)</f>
        <v>0</v>
      </c>
      <c r="X29" s="179"/>
      <c r="Y29" s="179"/>
      <c r="Z29" s="179"/>
      <c r="AA29" s="179"/>
      <c r="AB29" s="179"/>
      <c r="AC29" s="179"/>
      <c r="AD29" s="179"/>
      <c r="AE29" s="179"/>
      <c r="AK29" s="178">
        <f>ROUND(AV94, 2)</f>
        <v>0</v>
      </c>
      <c r="AL29" s="179"/>
      <c r="AM29" s="179"/>
      <c r="AN29" s="179"/>
      <c r="AO29" s="179"/>
      <c r="AR29" s="31"/>
    </row>
    <row r="30" spans="1:71" s="3" customFormat="1" ht="14.45" customHeight="1">
      <c r="B30" s="31"/>
      <c r="F30" s="23" t="s">
        <v>37</v>
      </c>
      <c r="L30" s="180">
        <v>0.2</v>
      </c>
      <c r="M30" s="179"/>
      <c r="N30" s="179"/>
      <c r="O30" s="179"/>
      <c r="P30" s="179"/>
      <c r="W30" s="178">
        <f>ROUND(BA94, 2)</f>
        <v>0</v>
      </c>
      <c r="X30" s="179"/>
      <c r="Y30" s="179"/>
      <c r="Z30" s="179"/>
      <c r="AA30" s="179"/>
      <c r="AB30" s="179"/>
      <c r="AC30" s="179"/>
      <c r="AD30" s="179"/>
      <c r="AE30" s="179"/>
      <c r="AK30" s="178">
        <f>ROUND(AW94, 2)</f>
        <v>0</v>
      </c>
      <c r="AL30" s="179"/>
      <c r="AM30" s="179"/>
      <c r="AN30" s="179"/>
      <c r="AO30" s="179"/>
      <c r="AR30" s="31"/>
    </row>
    <row r="31" spans="1:71" s="3" customFormat="1" ht="14.45" hidden="1" customHeight="1">
      <c r="B31" s="31"/>
      <c r="F31" s="23" t="s">
        <v>38</v>
      </c>
      <c r="L31" s="180">
        <v>0.2</v>
      </c>
      <c r="M31" s="179"/>
      <c r="N31" s="179"/>
      <c r="O31" s="179"/>
      <c r="P31" s="179"/>
      <c r="W31" s="178">
        <f>ROUND(BB94, 2)</f>
        <v>0</v>
      </c>
      <c r="X31" s="179"/>
      <c r="Y31" s="179"/>
      <c r="Z31" s="179"/>
      <c r="AA31" s="179"/>
      <c r="AB31" s="179"/>
      <c r="AC31" s="179"/>
      <c r="AD31" s="179"/>
      <c r="AE31" s="179"/>
      <c r="AK31" s="178">
        <v>0</v>
      </c>
      <c r="AL31" s="179"/>
      <c r="AM31" s="179"/>
      <c r="AN31" s="179"/>
      <c r="AO31" s="179"/>
      <c r="AR31" s="31"/>
    </row>
    <row r="32" spans="1:71" s="3" customFormat="1" ht="14.45" hidden="1" customHeight="1">
      <c r="B32" s="31"/>
      <c r="F32" s="23" t="s">
        <v>39</v>
      </c>
      <c r="L32" s="180">
        <v>0.2</v>
      </c>
      <c r="M32" s="179"/>
      <c r="N32" s="179"/>
      <c r="O32" s="179"/>
      <c r="P32" s="179"/>
      <c r="W32" s="178">
        <f>ROUND(BC94, 2)</f>
        <v>0</v>
      </c>
      <c r="X32" s="179"/>
      <c r="Y32" s="179"/>
      <c r="Z32" s="179"/>
      <c r="AA32" s="179"/>
      <c r="AB32" s="179"/>
      <c r="AC32" s="179"/>
      <c r="AD32" s="179"/>
      <c r="AE32" s="179"/>
      <c r="AK32" s="178">
        <v>0</v>
      </c>
      <c r="AL32" s="179"/>
      <c r="AM32" s="179"/>
      <c r="AN32" s="179"/>
      <c r="AO32" s="179"/>
      <c r="AR32" s="31"/>
    </row>
    <row r="33" spans="1:57" s="3" customFormat="1" ht="14.45" hidden="1" customHeight="1">
      <c r="B33" s="31"/>
      <c r="F33" s="23" t="s">
        <v>40</v>
      </c>
      <c r="L33" s="180">
        <v>0</v>
      </c>
      <c r="M33" s="179"/>
      <c r="N33" s="179"/>
      <c r="O33" s="179"/>
      <c r="P33" s="179"/>
      <c r="W33" s="178">
        <f>ROUND(BD94, 2)</f>
        <v>0</v>
      </c>
      <c r="X33" s="179"/>
      <c r="Y33" s="179"/>
      <c r="Z33" s="179"/>
      <c r="AA33" s="179"/>
      <c r="AB33" s="179"/>
      <c r="AC33" s="179"/>
      <c r="AD33" s="179"/>
      <c r="AE33" s="179"/>
      <c r="AK33" s="178">
        <v>0</v>
      </c>
      <c r="AL33" s="179"/>
      <c r="AM33" s="179"/>
      <c r="AN33" s="179"/>
      <c r="AO33" s="179"/>
      <c r="AR33" s="31"/>
    </row>
    <row r="34" spans="1:57" s="2" customFormat="1" ht="6.95" customHeight="1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5.9" customHeight="1">
      <c r="A35" s="26"/>
      <c r="B35" s="27"/>
      <c r="C35" s="32"/>
      <c r="D35" s="33" t="s">
        <v>41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5" t="s">
        <v>42</v>
      </c>
      <c r="U35" s="34"/>
      <c r="V35" s="34"/>
      <c r="W35" s="34"/>
      <c r="X35" s="181" t="s">
        <v>43</v>
      </c>
      <c r="Y35" s="182"/>
      <c r="Z35" s="182"/>
      <c r="AA35" s="182"/>
      <c r="AB35" s="182"/>
      <c r="AC35" s="34"/>
      <c r="AD35" s="34"/>
      <c r="AE35" s="34"/>
      <c r="AF35" s="34"/>
      <c r="AG35" s="34"/>
      <c r="AH35" s="34"/>
      <c r="AI35" s="34"/>
      <c r="AJ35" s="34"/>
      <c r="AK35" s="183">
        <f>SUM(AK26:AK33)</f>
        <v>0</v>
      </c>
      <c r="AL35" s="182"/>
      <c r="AM35" s="182"/>
      <c r="AN35" s="182"/>
      <c r="AO35" s="184"/>
      <c r="AP35" s="32"/>
      <c r="AQ35" s="32"/>
      <c r="AR35" s="27"/>
      <c r="BE35" s="26"/>
    </row>
    <row r="36" spans="1:57" s="2" customFormat="1" ht="6.95" customHeigh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6"/>
      <c r="D49" s="37" t="s">
        <v>44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45</v>
      </c>
      <c r="AI49" s="38"/>
      <c r="AJ49" s="38"/>
      <c r="AK49" s="38"/>
      <c r="AL49" s="38"/>
      <c r="AM49" s="38"/>
      <c r="AN49" s="38"/>
      <c r="AO49" s="38"/>
      <c r="AR49" s="36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6"/>
      <c r="B60" s="27"/>
      <c r="C60" s="26"/>
      <c r="D60" s="39" t="s">
        <v>46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39" t="s">
        <v>47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39" t="s">
        <v>46</v>
      </c>
      <c r="AI60" s="29"/>
      <c r="AJ60" s="29"/>
      <c r="AK60" s="29"/>
      <c r="AL60" s="29"/>
      <c r="AM60" s="39" t="s">
        <v>47</v>
      </c>
      <c r="AN60" s="29"/>
      <c r="AO60" s="29"/>
      <c r="AP60" s="26"/>
      <c r="AQ60" s="26"/>
      <c r="AR60" s="27"/>
      <c r="BE60" s="26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6"/>
      <c r="B64" s="27"/>
      <c r="C64" s="26"/>
      <c r="D64" s="37" t="s">
        <v>48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37" t="s">
        <v>49</v>
      </c>
      <c r="AI64" s="40"/>
      <c r="AJ64" s="40"/>
      <c r="AK64" s="40"/>
      <c r="AL64" s="40"/>
      <c r="AM64" s="40"/>
      <c r="AN64" s="40"/>
      <c r="AO64" s="40"/>
      <c r="AP64" s="26"/>
      <c r="AQ64" s="26"/>
      <c r="AR64" s="27"/>
      <c r="BE64" s="26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6"/>
      <c r="B75" s="27"/>
      <c r="C75" s="26"/>
      <c r="D75" s="39" t="s">
        <v>46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39" t="s">
        <v>47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39" t="s">
        <v>46</v>
      </c>
      <c r="AI75" s="29"/>
      <c r="AJ75" s="29"/>
      <c r="AK75" s="29"/>
      <c r="AL75" s="29"/>
      <c r="AM75" s="39" t="s">
        <v>47</v>
      </c>
      <c r="AN75" s="29"/>
      <c r="AO75" s="29"/>
      <c r="AP75" s="26"/>
      <c r="AQ75" s="26"/>
      <c r="AR75" s="27"/>
      <c r="BE75" s="26"/>
    </row>
    <row r="76" spans="1:57" s="2" customFormat="1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7"/>
      <c r="BE77" s="26"/>
    </row>
    <row r="81" spans="1:90" s="2" customFormat="1" ht="6.95" customHeigh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7"/>
      <c r="BE81" s="26"/>
    </row>
    <row r="82" spans="1:90" s="2" customFormat="1" ht="24.95" customHeight="1">
      <c r="A82" s="26"/>
      <c r="B82" s="27"/>
      <c r="C82" s="18" t="s">
        <v>50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0" s="2" customFormat="1" ht="6.95" customHeigh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0" s="4" customFormat="1" ht="12" customHeight="1">
      <c r="B84" s="45"/>
      <c r="C84" s="23" t="s">
        <v>11</v>
      </c>
      <c r="L84" s="4" t="str">
        <f>K5</f>
        <v>190115</v>
      </c>
      <c r="AR84" s="45"/>
    </row>
    <row r="85" spans="1:90" s="5" customFormat="1" ht="36.950000000000003" customHeight="1">
      <c r="B85" s="46"/>
      <c r="C85" s="47" t="s">
        <v>13</v>
      </c>
      <c r="L85" s="151" t="str">
        <f>K6</f>
        <v>Cykloturistický chodník Kamienka</v>
      </c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R85" s="46"/>
    </row>
    <row r="86" spans="1:90" s="2" customFormat="1" ht="6.95" customHeigh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0" s="2" customFormat="1" ht="12" customHeight="1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8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53" t="str">
        <f>IF(AN8= "","",AN8)</f>
        <v>23. 1. 2019</v>
      </c>
      <c r="AN87" s="153"/>
      <c r="AO87" s="26"/>
      <c r="AP87" s="26"/>
      <c r="AQ87" s="26"/>
      <c r="AR87" s="27"/>
      <c r="BE87" s="26"/>
    </row>
    <row r="88" spans="1:90" s="2" customFormat="1" ht="6.95" customHeigh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0" s="2" customFormat="1" ht="15.2" customHeight="1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>Oú Kamienka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26</v>
      </c>
      <c r="AJ89" s="26"/>
      <c r="AK89" s="26"/>
      <c r="AL89" s="26"/>
      <c r="AM89" s="154" t="str">
        <f>IF(E17="","",E17)</f>
        <v xml:space="preserve"> </v>
      </c>
      <c r="AN89" s="155"/>
      <c r="AO89" s="155"/>
      <c r="AP89" s="155"/>
      <c r="AQ89" s="26"/>
      <c r="AR89" s="27"/>
      <c r="AS89" s="156" t="s">
        <v>51</v>
      </c>
      <c r="AT89" s="157"/>
      <c r="AU89" s="50"/>
      <c r="AV89" s="50"/>
      <c r="AW89" s="50"/>
      <c r="AX89" s="50"/>
      <c r="AY89" s="50"/>
      <c r="AZ89" s="50"/>
      <c r="BA89" s="50"/>
      <c r="BB89" s="50"/>
      <c r="BC89" s="50"/>
      <c r="BD89" s="51"/>
      <c r="BE89" s="26"/>
    </row>
    <row r="90" spans="1:90" s="2" customFormat="1" ht="15.2" customHeight="1">
      <c r="A90" s="26"/>
      <c r="B90" s="27"/>
      <c r="C90" s="23" t="s">
        <v>25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28</v>
      </c>
      <c r="AJ90" s="26"/>
      <c r="AK90" s="26"/>
      <c r="AL90" s="26"/>
      <c r="AM90" s="154" t="str">
        <f>IF(E20="","",E20)</f>
        <v>SAPAN s.r.o.</v>
      </c>
      <c r="AN90" s="155"/>
      <c r="AO90" s="155"/>
      <c r="AP90" s="155"/>
      <c r="AQ90" s="26"/>
      <c r="AR90" s="27"/>
      <c r="AS90" s="158"/>
      <c r="AT90" s="159"/>
      <c r="AU90" s="52"/>
      <c r="AV90" s="52"/>
      <c r="AW90" s="52"/>
      <c r="AX90" s="52"/>
      <c r="AY90" s="52"/>
      <c r="AZ90" s="52"/>
      <c r="BA90" s="52"/>
      <c r="BB90" s="52"/>
      <c r="BC90" s="52"/>
      <c r="BD90" s="53"/>
      <c r="BE90" s="26"/>
    </row>
    <row r="91" spans="1:90" s="2" customFormat="1" ht="10.9" customHeigh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158"/>
      <c r="AT91" s="159"/>
      <c r="AU91" s="52"/>
      <c r="AV91" s="52"/>
      <c r="AW91" s="52"/>
      <c r="AX91" s="52"/>
      <c r="AY91" s="52"/>
      <c r="AZ91" s="52"/>
      <c r="BA91" s="52"/>
      <c r="BB91" s="52"/>
      <c r="BC91" s="52"/>
      <c r="BD91" s="53"/>
      <c r="BE91" s="26"/>
    </row>
    <row r="92" spans="1:90" s="2" customFormat="1" ht="29.25" customHeight="1">
      <c r="A92" s="26"/>
      <c r="B92" s="27"/>
      <c r="C92" s="160" t="s">
        <v>52</v>
      </c>
      <c r="D92" s="161"/>
      <c r="E92" s="161"/>
      <c r="F92" s="161"/>
      <c r="G92" s="161"/>
      <c r="H92" s="54"/>
      <c r="I92" s="162" t="s">
        <v>53</v>
      </c>
      <c r="J92" s="161"/>
      <c r="K92" s="161"/>
      <c r="L92" s="161"/>
      <c r="M92" s="161"/>
      <c r="N92" s="161"/>
      <c r="O92" s="161"/>
      <c r="P92" s="161"/>
      <c r="Q92" s="161"/>
      <c r="R92" s="161"/>
      <c r="S92" s="161"/>
      <c r="T92" s="161"/>
      <c r="U92" s="161"/>
      <c r="V92" s="161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3" t="s">
        <v>54</v>
      </c>
      <c r="AH92" s="161"/>
      <c r="AI92" s="161"/>
      <c r="AJ92" s="161"/>
      <c r="AK92" s="161"/>
      <c r="AL92" s="161"/>
      <c r="AM92" s="161"/>
      <c r="AN92" s="162" t="s">
        <v>55</v>
      </c>
      <c r="AO92" s="161"/>
      <c r="AP92" s="164"/>
      <c r="AQ92" s="55" t="s">
        <v>56</v>
      </c>
      <c r="AR92" s="27"/>
      <c r="AS92" s="56" t="s">
        <v>57</v>
      </c>
      <c r="AT92" s="57" t="s">
        <v>58</v>
      </c>
      <c r="AU92" s="57" t="s">
        <v>59</v>
      </c>
      <c r="AV92" s="57" t="s">
        <v>60</v>
      </c>
      <c r="AW92" s="57" t="s">
        <v>61</v>
      </c>
      <c r="AX92" s="57" t="s">
        <v>62</v>
      </c>
      <c r="AY92" s="57" t="s">
        <v>63</v>
      </c>
      <c r="AZ92" s="57" t="s">
        <v>64</v>
      </c>
      <c r="BA92" s="57" t="s">
        <v>65</v>
      </c>
      <c r="BB92" s="57" t="s">
        <v>66</v>
      </c>
      <c r="BC92" s="57" t="s">
        <v>67</v>
      </c>
      <c r="BD92" s="58" t="s">
        <v>68</v>
      </c>
      <c r="BE92" s="26"/>
    </row>
    <row r="93" spans="1:90" s="2" customFormat="1" ht="10.9" customHeigh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59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1"/>
      <c r="BE93" s="26"/>
    </row>
    <row r="94" spans="1:90" s="6" customFormat="1" ht="32.450000000000003" customHeight="1">
      <c r="B94" s="62"/>
      <c r="C94" s="63" t="s">
        <v>69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68">
        <f>ROUND(AG95,2)</f>
        <v>0</v>
      </c>
      <c r="AH94" s="168"/>
      <c r="AI94" s="168"/>
      <c r="AJ94" s="168"/>
      <c r="AK94" s="168"/>
      <c r="AL94" s="168"/>
      <c r="AM94" s="168"/>
      <c r="AN94" s="169">
        <f>SUM(AG94,AT94)</f>
        <v>0</v>
      </c>
      <c r="AO94" s="169"/>
      <c r="AP94" s="169"/>
      <c r="AQ94" s="66" t="s">
        <v>1</v>
      </c>
      <c r="AR94" s="62"/>
      <c r="AS94" s="67">
        <f>ROUND(AS95,2)</f>
        <v>0</v>
      </c>
      <c r="AT94" s="68">
        <f>ROUND(SUM(AV94:AW94),2)</f>
        <v>0</v>
      </c>
      <c r="AU94" s="69">
        <f>ROUND(AU95,5)</f>
        <v>284.76353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ROUND(AZ95,2)</f>
        <v>0</v>
      </c>
      <c r="BA94" s="68">
        <f>ROUND(BA95,2)</f>
        <v>0</v>
      </c>
      <c r="BB94" s="68">
        <f>ROUND(BB95,2)</f>
        <v>0</v>
      </c>
      <c r="BC94" s="68">
        <f>ROUND(BC95,2)</f>
        <v>0</v>
      </c>
      <c r="BD94" s="70">
        <f>ROUND(BD95,2)</f>
        <v>0</v>
      </c>
      <c r="BS94" s="71" t="s">
        <v>70</v>
      </c>
      <c r="BT94" s="71" t="s">
        <v>71</v>
      </c>
      <c r="BV94" s="71" t="s">
        <v>72</v>
      </c>
      <c r="BW94" s="71" t="s">
        <v>4</v>
      </c>
      <c r="BX94" s="71" t="s">
        <v>73</v>
      </c>
      <c r="CL94" s="71" t="s">
        <v>1</v>
      </c>
    </row>
    <row r="95" spans="1:90" s="7" customFormat="1" ht="16.5" customHeight="1">
      <c r="A95" s="72" t="s">
        <v>74</v>
      </c>
      <c r="B95" s="73"/>
      <c r="C95" s="74"/>
      <c r="D95" s="167" t="s">
        <v>12</v>
      </c>
      <c r="E95" s="167"/>
      <c r="F95" s="167"/>
      <c r="G95" s="167"/>
      <c r="H95" s="167"/>
      <c r="I95" s="75"/>
      <c r="J95" s="167" t="s">
        <v>14</v>
      </c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7"/>
      <c r="V95" s="167"/>
      <c r="W95" s="167"/>
      <c r="X95" s="167"/>
      <c r="Y95" s="167"/>
      <c r="Z95" s="167"/>
      <c r="AA95" s="167"/>
      <c r="AB95" s="167"/>
      <c r="AC95" s="167"/>
      <c r="AD95" s="167"/>
      <c r="AE95" s="167"/>
      <c r="AF95" s="167"/>
      <c r="AG95" s="165">
        <f>'190115 - Cykloturistický ...'!J28</f>
        <v>0</v>
      </c>
      <c r="AH95" s="166"/>
      <c r="AI95" s="166"/>
      <c r="AJ95" s="166"/>
      <c r="AK95" s="166"/>
      <c r="AL95" s="166"/>
      <c r="AM95" s="166"/>
      <c r="AN95" s="165">
        <f>SUM(AG95,AT95)</f>
        <v>0</v>
      </c>
      <c r="AO95" s="166"/>
      <c r="AP95" s="166"/>
      <c r="AQ95" s="76" t="s">
        <v>75</v>
      </c>
      <c r="AR95" s="73"/>
      <c r="AS95" s="77">
        <v>0</v>
      </c>
      <c r="AT95" s="78">
        <f>ROUND(SUM(AV95:AW95),2)</f>
        <v>0</v>
      </c>
      <c r="AU95" s="79">
        <f>'190115 - Cykloturistický ...'!P118</f>
        <v>284.76353272</v>
      </c>
      <c r="AV95" s="78">
        <f>'190115 - Cykloturistický ...'!J31</f>
        <v>0</v>
      </c>
      <c r="AW95" s="78">
        <f>'190115 - Cykloturistický ...'!J32</f>
        <v>0</v>
      </c>
      <c r="AX95" s="78">
        <f>'190115 - Cykloturistický ...'!J33</f>
        <v>0</v>
      </c>
      <c r="AY95" s="78">
        <f>'190115 - Cykloturistický ...'!J34</f>
        <v>0</v>
      </c>
      <c r="AZ95" s="78">
        <f>'190115 - Cykloturistický ...'!F31</f>
        <v>0</v>
      </c>
      <c r="BA95" s="78">
        <f>'190115 - Cykloturistický ...'!F32</f>
        <v>0</v>
      </c>
      <c r="BB95" s="78">
        <f>'190115 - Cykloturistický ...'!F33</f>
        <v>0</v>
      </c>
      <c r="BC95" s="78">
        <f>'190115 - Cykloturistický ...'!F34</f>
        <v>0</v>
      </c>
      <c r="BD95" s="80">
        <f>'190115 - Cykloturistický ...'!F35</f>
        <v>0</v>
      </c>
      <c r="BT95" s="81" t="s">
        <v>76</v>
      </c>
      <c r="BU95" s="81" t="s">
        <v>77</v>
      </c>
      <c r="BV95" s="81" t="s">
        <v>72</v>
      </c>
      <c r="BW95" s="81" t="s">
        <v>4</v>
      </c>
      <c r="BX95" s="81" t="s">
        <v>73</v>
      </c>
      <c r="CL95" s="81" t="s">
        <v>1</v>
      </c>
    </row>
    <row r="96" spans="1:90" s="2" customFormat="1" ht="30" customHeight="1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>
      <c r="A97" s="26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X35:AB35"/>
    <mergeCell ref="AK35:AO35"/>
    <mergeCell ref="AK33:AO33"/>
    <mergeCell ref="L33:P33"/>
    <mergeCell ref="W29:AE29"/>
    <mergeCell ref="W32:AE32"/>
    <mergeCell ref="W30:AE30"/>
    <mergeCell ref="W31:AE31"/>
    <mergeCell ref="W33:AE33"/>
    <mergeCell ref="AK30:AO30"/>
    <mergeCell ref="L30:P30"/>
    <mergeCell ref="AK31:AO31"/>
    <mergeCell ref="L31:P31"/>
    <mergeCell ref="AK32:AO32"/>
    <mergeCell ref="L32:P32"/>
    <mergeCell ref="L28:P28"/>
    <mergeCell ref="W28:AE28"/>
    <mergeCell ref="AK28:AO28"/>
    <mergeCell ref="AK29:AO29"/>
    <mergeCell ref="L29:P29"/>
    <mergeCell ref="K5:AO5"/>
    <mergeCell ref="K6:AO6"/>
    <mergeCell ref="AR2:BE2"/>
    <mergeCell ref="E23:AN23"/>
    <mergeCell ref="AK26:AO26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190115 - Cykloturistický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35"/>
  <sheetViews>
    <sheetView showGridLines="0" tabSelected="1" topLeftCell="A118" workbookViewId="0">
      <selection activeCell="J137" sqref="J137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82"/>
    </row>
    <row r="2" spans="1:46" s="1" customFormat="1">
      <c r="L2" s="173" t="s">
        <v>5</v>
      </c>
      <c r="M2" s="171"/>
      <c r="N2" s="171"/>
      <c r="O2" s="171"/>
      <c r="P2" s="171"/>
      <c r="Q2" s="171"/>
      <c r="R2" s="171"/>
      <c r="S2" s="171"/>
      <c r="T2" s="171"/>
      <c r="U2" s="171"/>
      <c r="V2" s="171"/>
      <c r="AT2" s="14" t="s">
        <v>4</v>
      </c>
    </row>
    <row r="3" spans="1:46" s="1" customForma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71</v>
      </c>
    </row>
    <row r="4" spans="1:46" s="1" customFormat="1" ht="18">
      <c r="B4" s="17"/>
      <c r="D4" s="18" t="s">
        <v>78</v>
      </c>
      <c r="L4" s="17"/>
      <c r="M4" s="83" t="s">
        <v>9</v>
      </c>
      <c r="AT4" s="14" t="s">
        <v>3</v>
      </c>
    </row>
    <row r="5" spans="1:46" s="1" customFormat="1">
      <c r="B5" s="17"/>
      <c r="L5" s="17"/>
    </row>
    <row r="6" spans="1:46" s="2" customFormat="1" ht="12.75">
      <c r="A6" s="26"/>
      <c r="B6" s="27"/>
      <c r="C6" s="26"/>
      <c r="D6" s="23" t="s">
        <v>13</v>
      </c>
      <c r="E6" s="26"/>
      <c r="F6" s="26"/>
      <c r="G6" s="26"/>
      <c r="H6" s="26"/>
      <c r="I6" s="26"/>
      <c r="J6" s="26"/>
      <c r="K6" s="26"/>
      <c r="L6" s="3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46" s="2" customFormat="1">
      <c r="A7" s="26"/>
      <c r="B7" s="27"/>
      <c r="C7" s="26"/>
      <c r="D7" s="26"/>
      <c r="E7" s="151" t="s">
        <v>14</v>
      </c>
      <c r="F7" s="185"/>
      <c r="G7" s="185"/>
      <c r="H7" s="185"/>
      <c r="I7" s="26"/>
      <c r="J7" s="26"/>
      <c r="K7" s="26"/>
      <c r="L7" s="3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</row>
    <row r="8" spans="1:46" s="2" customFormat="1">
      <c r="A8" s="26"/>
      <c r="B8" s="27"/>
      <c r="C8" s="26"/>
      <c r="D8" s="26"/>
      <c r="E8" s="26"/>
      <c r="F8" s="26"/>
      <c r="G8" s="26"/>
      <c r="H8" s="26"/>
      <c r="I8" s="26"/>
      <c r="J8" s="26"/>
      <c r="K8" s="26"/>
      <c r="L8" s="3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2.75">
      <c r="A9" s="26"/>
      <c r="B9" s="27"/>
      <c r="C9" s="26"/>
      <c r="D9" s="23" t="s">
        <v>15</v>
      </c>
      <c r="E9" s="26"/>
      <c r="F9" s="21" t="s">
        <v>1</v>
      </c>
      <c r="G9" s="26"/>
      <c r="H9" s="26"/>
      <c r="I9" s="23" t="s">
        <v>16</v>
      </c>
      <c r="J9" s="21" t="s">
        <v>1</v>
      </c>
      <c r="K9" s="26"/>
      <c r="L9" s="3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ht="12.75">
      <c r="A10" s="26"/>
      <c r="B10" s="27"/>
      <c r="C10" s="26"/>
      <c r="D10" s="23" t="s">
        <v>17</v>
      </c>
      <c r="E10" s="26"/>
      <c r="F10" s="21" t="s">
        <v>18</v>
      </c>
      <c r="G10" s="26"/>
      <c r="H10" s="26"/>
      <c r="I10" s="23" t="s">
        <v>19</v>
      </c>
      <c r="J10" s="186" t="s">
        <v>160</v>
      </c>
      <c r="K10" s="26"/>
      <c r="L10" s="3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>
      <c r="A11" s="26"/>
      <c r="B11" s="27"/>
      <c r="C11" s="26"/>
      <c r="D11" s="26"/>
      <c r="E11" s="26"/>
      <c r="F11" s="26"/>
      <c r="G11" s="26"/>
      <c r="H11" s="26"/>
      <c r="I11" s="26"/>
      <c r="J11" s="26"/>
      <c r="K11" s="26"/>
      <c r="L11" s="3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.75">
      <c r="A12" s="26"/>
      <c r="B12" s="27"/>
      <c r="C12" s="26"/>
      <c r="D12" s="23" t="s">
        <v>21</v>
      </c>
      <c r="E12" s="26"/>
      <c r="F12" s="26"/>
      <c r="G12" s="26"/>
      <c r="H12" s="26"/>
      <c r="I12" s="23" t="s">
        <v>22</v>
      </c>
      <c r="J12" s="21" t="s">
        <v>158</v>
      </c>
      <c r="K12" s="26"/>
      <c r="L12" s="3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2.75">
      <c r="A13" s="26"/>
      <c r="B13" s="27"/>
      <c r="C13" s="26"/>
      <c r="D13" s="26"/>
      <c r="E13" s="21" t="s">
        <v>157</v>
      </c>
      <c r="F13" s="26"/>
      <c r="G13" s="26"/>
      <c r="H13" s="26"/>
      <c r="I13" s="23" t="s">
        <v>24</v>
      </c>
      <c r="J13" s="21" t="s">
        <v>159</v>
      </c>
      <c r="K13" s="26"/>
      <c r="L13" s="3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>
      <c r="A14" s="26"/>
      <c r="B14" s="27"/>
      <c r="C14" s="26"/>
      <c r="D14" s="26"/>
      <c r="E14" s="26"/>
      <c r="F14" s="26"/>
      <c r="G14" s="26"/>
      <c r="H14" s="26"/>
      <c r="I14" s="26"/>
      <c r="J14" s="26"/>
      <c r="K14" s="26"/>
      <c r="L14" s="3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2.75">
      <c r="A15" s="26"/>
      <c r="B15" s="27"/>
      <c r="C15" s="26"/>
      <c r="D15" s="23" t="s">
        <v>25</v>
      </c>
      <c r="E15" s="26"/>
      <c r="F15" s="26"/>
      <c r="G15" s="26"/>
      <c r="H15" s="26"/>
      <c r="I15" s="23" t="s">
        <v>22</v>
      </c>
      <c r="J15" s="187" t="s">
        <v>160</v>
      </c>
      <c r="K15" s="26"/>
      <c r="L15" s="3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12.75">
      <c r="A16" s="26"/>
      <c r="B16" s="27"/>
      <c r="C16" s="26"/>
      <c r="D16" s="26"/>
      <c r="E16" s="188" t="s">
        <v>160</v>
      </c>
      <c r="F16" s="188"/>
      <c r="G16" s="188"/>
      <c r="H16" s="188"/>
      <c r="I16" s="23" t="s">
        <v>24</v>
      </c>
      <c r="J16" s="187" t="s">
        <v>160</v>
      </c>
      <c r="K16" s="26"/>
      <c r="L16" s="3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31" s="2" customFormat="1">
      <c r="A17" s="26"/>
      <c r="B17" s="27"/>
      <c r="C17" s="26"/>
      <c r="D17" s="26"/>
      <c r="E17" s="26"/>
      <c r="F17" s="26"/>
      <c r="G17" s="26"/>
      <c r="H17" s="26"/>
      <c r="I17" s="26"/>
      <c r="J17" s="26"/>
      <c r="K17" s="26"/>
      <c r="L17" s="3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31" s="2" customFormat="1" ht="12.75">
      <c r="A18" s="26"/>
      <c r="B18" s="27"/>
      <c r="C18" s="26"/>
      <c r="D18" s="23" t="s">
        <v>26</v>
      </c>
      <c r="E18" s="26"/>
      <c r="F18" s="26"/>
      <c r="G18" s="26"/>
      <c r="H18" s="26"/>
      <c r="I18" s="23" t="s">
        <v>22</v>
      </c>
      <c r="J18" s="21" t="str">
        <f>IF('Rekapitulácia stavby'!AN16="","",'Rekapitulácia stavby'!AN16)</f>
        <v/>
      </c>
      <c r="K18" s="26"/>
      <c r="L18" s="3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31" s="2" customFormat="1" ht="12.75">
      <c r="A19" s="26"/>
      <c r="B19" s="27"/>
      <c r="C19" s="26"/>
      <c r="D19" s="26"/>
      <c r="E19" s="21" t="s">
        <v>29</v>
      </c>
      <c r="F19" s="26"/>
      <c r="G19" s="26"/>
      <c r="H19" s="26"/>
      <c r="I19" s="23" t="s">
        <v>24</v>
      </c>
      <c r="J19" s="21" t="str">
        <f>IF('Rekapitulácia stavby'!AN17="","",'Rekapitulácia stavby'!AN17)</f>
        <v/>
      </c>
      <c r="K19" s="26"/>
      <c r="L19" s="3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31" s="2" customFormat="1">
      <c r="A20" s="26"/>
      <c r="B20" s="27"/>
      <c r="C20" s="26"/>
      <c r="D20" s="26"/>
      <c r="E20" s="26"/>
      <c r="F20" s="26"/>
      <c r="G20" s="26"/>
      <c r="H20" s="26"/>
      <c r="I20" s="26"/>
      <c r="J20" s="26"/>
      <c r="K20" s="26"/>
      <c r="L20" s="3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s="2" customFormat="1" ht="12.75">
      <c r="A21" s="26"/>
      <c r="B21" s="27"/>
      <c r="C21" s="26"/>
      <c r="D21" s="23" t="s">
        <v>28</v>
      </c>
      <c r="E21" s="26"/>
      <c r="F21" s="26"/>
      <c r="G21" s="26"/>
      <c r="H21" s="26"/>
      <c r="I21" s="23" t="s">
        <v>22</v>
      </c>
      <c r="J21" s="21" t="s">
        <v>1</v>
      </c>
      <c r="K21" s="26"/>
      <c r="L21" s="3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31" s="2" customFormat="1" ht="12.75">
      <c r="A22" s="26"/>
      <c r="B22" s="27"/>
      <c r="C22" s="26"/>
      <c r="D22" s="26"/>
      <c r="E22" s="187" t="s">
        <v>160</v>
      </c>
      <c r="F22" s="26"/>
      <c r="G22" s="26"/>
      <c r="H22" s="26"/>
      <c r="I22" s="23" t="s">
        <v>24</v>
      </c>
      <c r="J22" s="21" t="s">
        <v>1</v>
      </c>
      <c r="K22" s="26"/>
      <c r="L22" s="3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31" s="2" customFormat="1">
      <c r="A23" s="26"/>
      <c r="B23" s="27"/>
      <c r="C23" s="26"/>
      <c r="D23" s="26"/>
      <c r="E23" s="26"/>
      <c r="F23" s="26"/>
      <c r="G23" s="26"/>
      <c r="H23" s="26"/>
      <c r="I23" s="26"/>
      <c r="J23" s="26"/>
      <c r="K23" s="26"/>
      <c r="L23" s="3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31" s="2" customFormat="1" ht="12.75">
      <c r="A24" s="26"/>
      <c r="B24" s="27"/>
      <c r="C24" s="26"/>
      <c r="D24" s="23" t="s">
        <v>30</v>
      </c>
      <c r="E24" s="26"/>
      <c r="F24" s="26"/>
      <c r="G24" s="26"/>
      <c r="H24" s="26"/>
      <c r="I24" s="26"/>
      <c r="J24" s="26"/>
      <c r="K24" s="26"/>
      <c r="L24" s="3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31" s="8" customFormat="1" ht="12.75">
      <c r="A25" s="84"/>
      <c r="B25" s="85"/>
      <c r="C25" s="84"/>
      <c r="D25" s="84"/>
      <c r="E25" s="174" t="s">
        <v>1</v>
      </c>
      <c r="F25" s="174"/>
      <c r="G25" s="174"/>
      <c r="H25" s="174"/>
      <c r="I25" s="84"/>
      <c r="J25" s="84"/>
      <c r="K25" s="84"/>
      <c r="L25" s="86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s="2" customFormat="1">
      <c r="A26" s="26"/>
      <c r="B26" s="27"/>
      <c r="C26" s="26"/>
      <c r="D26" s="26"/>
      <c r="E26" s="26"/>
      <c r="F26" s="26"/>
      <c r="G26" s="26"/>
      <c r="H26" s="26"/>
      <c r="I26" s="26"/>
      <c r="J26" s="26"/>
      <c r="K26" s="26"/>
      <c r="L26" s="3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31" s="2" customFormat="1">
      <c r="A27" s="26"/>
      <c r="B27" s="27"/>
      <c r="C27" s="26"/>
      <c r="D27" s="60"/>
      <c r="E27" s="60"/>
      <c r="F27" s="60"/>
      <c r="G27" s="60"/>
      <c r="H27" s="60"/>
      <c r="I27" s="60"/>
      <c r="J27" s="60"/>
      <c r="K27" s="60"/>
      <c r="L27" s="3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" customFormat="1" ht="15.75">
      <c r="A28" s="26"/>
      <c r="B28" s="27"/>
      <c r="C28" s="26"/>
      <c r="D28" s="87" t="s">
        <v>31</v>
      </c>
      <c r="E28" s="26"/>
      <c r="F28" s="26"/>
      <c r="G28" s="26"/>
      <c r="H28" s="26"/>
      <c r="I28" s="26"/>
      <c r="J28" s="65">
        <f>ROUND(J118, 2)</f>
        <v>0</v>
      </c>
      <c r="K28" s="26"/>
      <c r="L28" s="3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31" s="2" customFormat="1">
      <c r="A29" s="26"/>
      <c r="B29" s="27"/>
      <c r="C29" s="26"/>
      <c r="D29" s="60"/>
      <c r="E29" s="60"/>
      <c r="F29" s="60"/>
      <c r="G29" s="60"/>
      <c r="H29" s="60"/>
      <c r="I29" s="60"/>
      <c r="J29" s="60"/>
      <c r="K29" s="60"/>
      <c r="L29" s="3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</row>
    <row r="30" spans="1:31" s="2" customFormat="1" ht="12.75">
      <c r="A30" s="26"/>
      <c r="B30" s="27"/>
      <c r="C30" s="26"/>
      <c r="D30" s="26"/>
      <c r="E30" s="26"/>
      <c r="F30" s="30" t="s">
        <v>33</v>
      </c>
      <c r="G30" s="26"/>
      <c r="H30" s="26"/>
      <c r="I30" s="30" t="s">
        <v>32</v>
      </c>
      <c r="J30" s="30" t="s">
        <v>34</v>
      </c>
      <c r="K30" s="26"/>
      <c r="L30" s="3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</row>
    <row r="31" spans="1:31" s="2" customFormat="1" ht="12.75">
      <c r="A31" s="26"/>
      <c r="B31" s="27"/>
      <c r="C31" s="26"/>
      <c r="D31" s="88" t="s">
        <v>35</v>
      </c>
      <c r="E31" s="23" t="s">
        <v>36</v>
      </c>
      <c r="F31" s="89">
        <f>ROUND((SUM(BE118:BE134)),  2)</f>
        <v>0</v>
      </c>
      <c r="G31" s="26"/>
      <c r="H31" s="26"/>
      <c r="I31" s="90">
        <v>0.2</v>
      </c>
      <c r="J31" s="89">
        <f>ROUND(((SUM(BE118:BE134))*I31),  2)</f>
        <v>0</v>
      </c>
      <c r="K31" s="26"/>
      <c r="L31" s="3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31" s="2" customFormat="1" ht="12.75">
      <c r="A32" s="26"/>
      <c r="B32" s="27"/>
      <c r="C32" s="26"/>
      <c r="D32" s="26"/>
      <c r="E32" s="23" t="s">
        <v>37</v>
      </c>
      <c r="F32" s="89">
        <f>ROUND((SUM(BF118:BF134)),  2)</f>
        <v>0</v>
      </c>
      <c r="G32" s="26"/>
      <c r="H32" s="26"/>
      <c r="I32" s="90">
        <v>0.2</v>
      </c>
      <c r="J32" s="89">
        <f>ROUND(((SUM(BF118:BF134))*I32),  2)</f>
        <v>0</v>
      </c>
      <c r="K32" s="26"/>
      <c r="L32" s="3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31" s="2" customFormat="1" ht="12.75">
      <c r="A33" s="26"/>
      <c r="B33" s="27"/>
      <c r="C33" s="26"/>
      <c r="D33" s="26"/>
      <c r="E33" s="23" t="s">
        <v>38</v>
      </c>
      <c r="F33" s="89">
        <f>ROUND((SUM(BG118:BG134)),  2)</f>
        <v>0</v>
      </c>
      <c r="G33" s="26"/>
      <c r="H33" s="26"/>
      <c r="I33" s="90">
        <v>0.2</v>
      </c>
      <c r="J33" s="89">
        <f>0</f>
        <v>0</v>
      </c>
      <c r="K33" s="26"/>
      <c r="L33" s="3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s="2" customFormat="1" ht="12.75">
      <c r="A34" s="26"/>
      <c r="B34" s="27"/>
      <c r="C34" s="26"/>
      <c r="D34" s="26"/>
      <c r="E34" s="23" t="s">
        <v>39</v>
      </c>
      <c r="F34" s="89">
        <f>ROUND((SUM(BH118:BH134)),  2)</f>
        <v>0</v>
      </c>
      <c r="G34" s="26"/>
      <c r="H34" s="26"/>
      <c r="I34" s="90">
        <v>0.2</v>
      </c>
      <c r="J34" s="89">
        <f>0</f>
        <v>0</v>
      </c>
      <c r="K34" s="26"/>
      <c r="L34" s="3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31" s="2" customFormat="1" ht="12.75">
      <c r="A35" s="26"/>
      <c r="B35" s="27"/>
      <c r="C35" s="26"/>
      <c r="D35" s="26"/>
      <c r="E35" s="23" t="s">
        <v>40</v>
      </c>
      <c r="F35" s="89">
        <f>ROUND((SUM(BI118:BI134)),  2)</f>
        <v>0</v>
      </c>
      <c r="G35" s="26"/>
      <c r="H35" s="26"/>
      <c r="I35" s="90">
        <v>0</v>
      </c>
      <c r="J35" s="89">
        <f>0</f>
        <v>0</v>
      </c>
      <c r="K35" s="26"/>
      <c r="L35" s="3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31" s="2" customFormat="1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3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31" s="2" customFormat="1" ht="15.75">
      <c r="A37" s="26"/>
      <c r="B37" s="27"/>
      <c r="C37" s="91"/>
      <c r="D37" s="92" t="s">
        <v>41</v>
      </c>
      <c r="E37" s="54"/>
      <c r="F37" s="54"/>
      <c r="G37" s="93" t="s">
        <v>42</v>
      </c>
      <c r="H37" s="94" t="s">
        <v>43</v>
      </c>
      <c r="I37" s="54"/>
      <c r="J37" s="95">
        <f>SUM(J28:J35)</f>
        <v>0</v>
      </c>
      <c r="K37" s="96"/>
      <c r="L37" s="3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31" s="2" customFormat="1">
      <c r="A38" s="26"/>
      <c r="B38" s="27"/>
      <c r="C38" s="26"/>
      <c r="D38" s="26"/>
      <c r="E38" s="26"/>
      <c r="F38" s="26"/>
      <c r="G38" s="26"/>
      <c r="H38" s="26"/>
      <c r="I38" s="26"/>
      <c r="J38" s="26"/>
      <c r="K38" s="26"/>
      <c r="L38" s="3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31" s="1" customFormat="1">
      <c r="B39" s="17"/>
      <c r="L39" s="17"/>
    </row>
    <row r="40" spans="1:31" s="1" customFormat="1">
      <c r="B40" s="17"/>
      <c r="L40" s="17"/>
    </row>
    <row r="41" spans="1:31" s="1" customFormat="1">
      <c r="B41" s="17"/>
      <c r="L41" s="17"/>
    </row>
    <row r="42" spans="1:31" s="1" customFormat="1">
      <c r="B42" s="17"/>
      <c r="L42" s="17"/>
    </row>
    <row r="43" spans="1:31" s="1" customFormat="1">
      <c r="B43" s="17"/>
      <c r="L43" s="17"/>
    </row>
    <row r="44" spans="1:31" s="1" customFormat="1">
      <c r="B44" s="17"/>
      <c r="L44" s="17"/>
    </row>
    <row r="45" spans="1:31" s="1" customFormat="1">
      <c r="B45" s="17"/>
      <c r="L45" s="17"/>
    </row>
    <row r="46" spans="1:31" s="1" customFormat="1">
      <c r="B46" s="17"/>
      <c r="L46" s="17"/>
    </row>
    <row r="47" spans="1:31" s="1" customFormat="1">
      <c r="B47" s="17"/>
      <c r="L47" s="17"/>
    </row>
    <row r="48" spans="1:31" s="1" customFormat="1">
      <c r="B48" s="17"/>
      <c r="L48" s="17"/>
    </row>
    <row r="49" spans="1:31" s="1" customFormat="1">
      <c r="B49" s="17"/>
      <c r="L49" s="17"/>
    </row>
    <row r="50" spans="1:31" s="2" customFormat="1" ht="12.75">
      <c r="B50" s="36"/>
      <c r="D50" s="37" t="s">
        <v>44</v>
      </c>
      <c r="E50" s="38"/>
      <c r="F50" s="38"/>
      <c r="G50" s="37" t="s">
        <v>45</v>
      </c>
      <c r="H50" s="38"/>
      <c r="I50" s="38"/>
      <c r="J50" s="38"/>
      <c r="K50" s="38"/>
      <c r="L50" s="36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6"/>
      <c r="B61" s="27"/>
      <c r="C61" s="26"/>
      <c r="D61" s="39" t="s">
        <v>46</v>
      </c>
      <c r="E61" s="29"/>
      <c r="F61" s="97" t="s">
        <v>47</v>
      </c>
      <c r="G61" s="39" t="s">
        <v>46</v>
      </c>
      <c r="H61" s="29"/>
      <c r="I61" s="29"/>
      <c r="J61" s="98" t="s">
        <v>47</v>
      </c>
      <c r="K61" s="29"/>
      <c r="L61" s="3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6"/>
      <c r="B65" s="27"/>
      <c r="C65" s="26"/>
      <c r="D65" s="37" t="s">
        <v>48</v>
      </c>
      <c r="E65" s="40"/>
      <c r="F65" s="40"/>
      <c r="G65" s="37" t="s">
        <v>49</v>
      </c>
      <c r="H65" s="40"/>
      <c r="I65" s="40"/>
      <c r="J65" s="40"/>
      <c r="K65" s="40"/>
      <c r="L65" s="3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6"/>
      <c r="B76" s="27"/>
      <c r="C76" s="26"/>
      <c r="D76" s="39" t="s">
        <v>46</v>
      </c>
      <c r="E76" s="29"/>
      <c r="F76" s="97" t="s">
        <v>47</v>
      </c>
      <c r="G76" s="39" t="s">
        <v>46</v>
      </c>
      <c r="H76" s="29"/>
      <c r="I76" s="29"/>
      <c r="J76" s="98" t="s">
        <v>47</v>
      </c>
      <c r="K76" s="29"/>
      <c r="L76" s="3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>
      <c r="A77" s="26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3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>
      <c r="A81" s="26"/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3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18">
      <c r="A82" s="26"/>
      <c r="B82" s="27"/>
      <c r="C82" s="18" t="s">
        <v>79</v>
      </c>
      <c r="D82" s="26"/>
      <c r="E82" s="26"/>
      <c r="F82" s="26"/>
      <c r="G82" s="26"/>
      <c r="H82" s="26"/>
      <c r="I82" s="26"/>
      <c r="J82" s="26"/>
      <c r="K82" s="26"/>
      <c r="L82" s="3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.75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>
      <c r="A85" s="26"/>
      <c r="B85" s="27"/>
      <c r="C85" s="26"/>
      <c r="D85" s="26"/>
      <c r="E85" s="151" t="str">
        <f>E7</f>
        <v>Cykloturistický chodník Kamienka</v>
      </c>
      <c r="F85" s="185"/>
      <c r="G85" s="185"/>
      <c r="H85" s="185"/>
      <c r="I85" s="26"/>
      <c r="J85" s="26"/>
      <c r="K85" s="26"/>
      <c r="L85" s="3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3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2.75">
      <c r="A87" s="26"/>
      <c r="B87" s="27"/>
      <c r="C87" s="23" t="s">
        <v>17</v>
      </c>
      <c r="D87" s="26"/>
      <c r="E87" s="26"/>
      <c r="F87" s="21" t="str">
        <f>F10</f>
        <v xml:space="preserve"> </v>
      </c>
      <c r="G87" s="26"/>
      <c r="H87" s="26"/>
      <c r="I87" s="23" t="s">
        <v>19</v>
      </c>
      <c r="J87" s="49" t="str">
        <f>IF(J10="","",J10)</f>
        <v>vyplní uchádzač</v>
      </c>
      <c r="K87" s="26"/>
      <c r="L87" s="3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.75">
      <c r="A89" s="26"/>
      <c r="B89" s="27"/>
      <c r="C89" s="23" t="s">
        <v>21</v>
      </c>
      <c r="D89" s="26"/>
      <c r="E89" s="26"/>
      <c r="F89" s="21" t="str">
        <f>E13</f>
        <v>Obec Kamienka, OcÚ Kamienka č.123, 065 32 Kamienka</v>
      </c>
      <c r="G89" s="26"/>
      <c r="H89" s="26"/>
      <c r="I89" s="23" t="s">
        <v>26</v>
      </c>
      <c r="J89" s="24" t="str">
        <f>E19</f>
        <v>SAPAN s.r.o.</v>
      </c>
      <c r="K89" s="26"/>
      <c r="L89" s="3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12.75">
      <c r="A90" s="26"/>
      <c r="B90" s="27"/>
      <c r="C90" s="23" t="s">
        <v>25</v>
      </c>
      <c r="D90" s="26"/>
      <c r="E90" s="26"/>
      <c r="F90" s="21" t="str">
        <f>IF(E16="","",E16)</f>
        <v>vyplní uchádzač</v>
      </c>
      <c r="G90" s="26"/>
      <c r="H90" s="26"/>
      <c r="I90" s="23" t="s">
        <v>28</v>
      </c>
      <c r="J90" s="24" t="str">
        <f>E22</f>
        <v>vyplní uchádzač</v>
      </c>
      <c r="K90" s="26"/>
      <c r="L90" s="3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3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2">
      <c r="A92" s="26"/>
      <c r="B92" s="27"/>
      <c r="C92" s="99" t="s">
        <v>80</v>
      </c>
      <c r="D92" s="91"/>
      <c r="E92" s="91"/>
      <c r="F92" s="91"/>
      <c r="G92" s="91"/>
      <c r="H92" s="91"/>
      <c r="I92" s="91"/>
      <c r="J92" s="100" t="s">
        <v>81</v>
      </c>
      <c r="K92" s="91"/>
      <c r="L92" s="3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15.75">
      <c r="A94" s="26"/>
      <c r="B94" s="27"/>
      <c r="C94" s="101" t="s">
        <v>82</v>
      </c>
      <c r="D94" s="26"/>
      <c r="E94" s="26"/>
      <c r="F94" s="26"/>
      <c r="G94" s="26"/>
      <c r="H94" s="26"/>
      <c r="I94" s="26"/>
      <c r="J94" s="65" t="str">
        <f>E22</f>
        <v>vyplní uchádzač</v>
      </c>
      <c r="K94" s="26"/>
      <c r="L94" s="3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U94" s="14" t="s">
        <v>83</v>
      </c>
    </row>
    <row r="95" spans="1:47" s="9" customFormat="1" ht="15">
      <c r="B95" s="102"/>
      <c r="D95" s="103" t="s">
        <v>84</v>
      </c>
      <c r="E95" s="104"/>
      <c r="F95" s="104"/>
      <c r="G95" s="104"/>
      <c r="H95" s="104"/>
      <c r="I95" s="104"/>
      <c r="J95" s="105">
        <f>J119</f>
        <v>0</v>
      </c>
      <c r="L95" s="102"/>
    </row>
    <row r="96" spans="1:47" s="10" customFormat="1" ht="12.75">
      <c r="B96" s="106"/>
      <c r="D96" s="107" t="s">
        <v>85</v>
      </c>
      <c r="E96" s="108"/>
      <c r="F96" s="108"/>
      <c r="G96" s="108"/>
      <c r="H96" s="108"/>
      <c r="I96" s="108"/>
      <c r="J96" s="109">
        <f>J120</f>
        <v>0</v>
      </c>
      <c r="L96" s="106"/>
    </row>
    <row r="97" spans="1:31" s="10" customFormat="1" ht="12.75">
      <c r="B97" s="106"/>
      <c r="D97" s="107" t="s">
        <v>86</v>
      </c>
      <c r="E97" s="108"/>
      <c r="F97" s="108"/>
      <c r="G97" s="108"/>
      <c r="H97" s="108"/>
      <c r="I97" s="108"/>
      <c r="J97" s="109">
        <f>J122</f>
        <v>0</v>
      </c>
      <c r="L97" s="106"/>
    </row>
    <row r="98" spans="1:31" s="10" customFormat="1" ht="12.75">
      <c r="B98" s="106"/>
      <c r="D98" s="107" t="s">
        <v>87</v>
      </c>
      <c r="E98" s="108"/>
      <c r="F98" s="108"/>
      <c r="G98" s="108"/>
      <c r="H98" s="108"/>
      <c r="I98" s="108"/>
      <c r="J98" s="109">
        <f>J129</f>
        <v>0</v>
      </c>
      <c r="L98" s="106"/>
    </row>
    <row r="99" spans="1:31" s="10" customFormat="1" ht="12.75">
      <c r="B99" s="106"/>
      <c r="D99" s="107" t="s">
        <v>88</v>
      </c>
      <c r="E99" s="108"/>
      <c r="F99" s="108"/>
      <c r="G99" s="108"/>
      <c r="H99" s="108"/>
      <c r="I99" s="108"/>
      <c r="J99" s="109">
        <f>J131</f>
        <v>0</v>
      </c>
      <c r="L99" s="106"/>
    </row>
    <row r="100" spans="1:31" s="9" customFormat="1" ht="15">
      <c r="B100" s="102"/>
      <c r="D100" s="103" t="s">
        <v>89</v>
      </c>
      <c r="E100" s="104"/>
      <c r="F100" s="104"/>
      <c r="G100" s="104"/>
      <c r="H100" s="104"/>
      <c r="I100" s="104"/>
      <c r="J100" s="105">
        <f>J133</f>
        <v>0</v>
      </c>
      <c r="L100" s="102"/>
    </row>
    <row r="101" spans="1:31" s="2" customFormat="1">
      <c r="A101" s="26"/>
      <c r="B101" s="27"/>
      <c r="C101" s="26"/>
      <c r="D101" s="26"/>
      <c r="E101" s="26"/>
      <c r="F101" s="26"/>
      <c r="G101" s="26"/>
      <c r="H101" s="26"/>
      <c r="I101" s="26"/>
      <c r="J101" s="26"/>
      <c r="K101" s="26"/>
      <c r="L101" s="3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</row>
    <row r="102" spans="1:31" s="2" customFormat="1">
      <c r="A102" s="26"/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3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</row>
    <row r="106" spans="1:31" s="2" customFormat="1">
      <c r="A106" s="26"/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</row>
    <row r="107" spans="1:31" s="2" customFormat="1" ht="18">
      <c r="A107" s="26"/>
      <c r="B107" s="27"/>
      <c r="C107" s="18" t="s">
        <v>90</v>
      </c>
      <c r="D107" s="26"/>
      <c r="E107" s="26"/>
      <c r="F107" s="26"/>
      <c r="G107" s="26"/>
      <c r="H107" s="26"/>
      <c r="I107" s="26"/>
      <c r="J107" s="26"/>
      <c r="K107" s="26"/>
      <c r="L107" s="3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</row>
    <row r="108" spans="1:31" s="2" customFormat="1">
      <c r="A108" s="26"/>
      <c r="B108" s="27"/>
      <c r="C108" s="26"/>
      <c r="D108" s="26"/>
      <c r="E108" s="26"/>
      <c r="F108" s="26"/>
      <c r="G108" s="26"/>
      <c r="H108" s="26"/>
      <c r="I108" s="26"/>
      <c r="J108" s="26"/>
      <c r="K108" s="26"/>
      <c r="L108" s="3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</row>
    <row r="109" spans="1:31" s="2" customFormat="1" ht="12.75">
      <c r="A109" s="26"/>
      <c r="B109" s="27"/>
      <c r="C109" s="23" t="s">
        <v>13</v>
      </c>
      <c r="D109" s="26"/>
      <c r="E109" s="26"/>
      <c r="F109" s="26"/>
      <c r="G109" s="26"/>
      <c r="H109" s="26"/>
      <c r="I109" s="26"/>
      <c r="J109" s="26"/>
      <c r="K109" s="26"/>
      <c r="L109" s="3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</row>
    <row r="110" spans="1:31" s="2" customFormat="1">
      <c r="A110" s="26"/>
      <c r="B110" s="27"/>
      <c r="C110" s="26"/>
      <c r="D110" s="26"/>
      <c r="E110" s="151" t="str">
        <f>E7</f>
        <v>Cykloturistický chodník Kamienka</v>
      </c>
      <c r="F110" s="185"/>
      <c r="G110" s="185"/>
      <c r="H110" s="185"/>
      <c r="I110" s="26"/>
      <c r="J110" s="26"/>
      <c r="K110" s="26"/>
      <c r="L110" s="3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</row>
    <row r="111" spans="1:31" s="2" customFormat="1">
      <c r="A111" s="26"/>
      <c r="B111" s="27"/>
      <c r="C111" s="26"/>
      <c r="D111" s="26"/>
      <c r="E111" s="26"/>
      <c r="F111" s="26"/>
      <c r="G111" s="26"/>
      <c r="H111" s="26"/>
      <c r="I111" s="26"/>
      <c r="J111" s="26"/>
      <c r="K111" s="26"/>
      <c r="L111" s="3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</row>
    <row r="112" spans="1:31" s="2" customFormat="1" ht="12.75">
      <c r="A112" s="26"/>
      <c r="B112" s="27"/>
      <c r="C112" s="23" t="s">
        <v>17</v>
      </c>
      <c r="D112" s="26"/>
      <c r="E112" s="26"/>
      <c r="F112" s="21" t="str">
        <f>F10</f>
        <v xml:space="preserve"> </v>
      </c>
      <c r="G112" s="26"/>
      <c r="H112" s="26"/>
      <c r="I112" s="23" t="s">
        <v>19</v>
      </c>
      <c r="J112" s="49" t="str">
        <f>IF(J10="","",J10)</f>
        <v>vyplní uchádzač</v>
      </c>
      <c r="K112" s="26"/>
      <c r="L112" s="3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65" s="2" customFormat="1">
      <c r="A113" s="26"/>
      <c r="B113" s="27"/>
      <c r="C113" s="26"/>
      <c r="D113" s="26"/>
      <c r="E113" s="26"/>
      <c r="F113" s="26"/>
      <c r="G113" s="26"/>
      <c r="H113" s="26"/>
      <c r="I113" s="26"/>
      <c r="J113" s="26"/>
      <c r="K113" s="26"/>
      <c r="L113" s="3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</row>
    <row r="114" spans="1:65" s="2" customFormat="1" ht="12.75">
      <c r="A114" s="26"/>
      <c r="B114" s="27"/>
      <c r="C114" s="23" t="s">
        <v>21</v>
      </c>
      <c r="D114" s="26"/>
      <c r="E114" s="26"/>
      <c r="F114" s="21" t="str">
        <f>E13</f>
        <v>Obec Kamienka, OcÚ Kamienka č.123, 065 32 Kamienka</v>
      </c>
      <c r="G114" s="26"/>
      <c r="H114" s="26"/>
      <c r="I114" s="23" t="s">
        <v>26</v>
      </c>
      <c r="J114" s="24" t="str">
        <f>E19</f>
        <v>SAPAN s.r.o.</v>
      </c>
      <c r="K114" s="26"/>
      <c r="L114" s="3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</row>
    <row r="115" spans="1:65" s="2" customFormat="1" ht="12.75">
      <c r="A115" s="26"/>
      <c r="B115" s="27"/>
      <c r="C115" s="23" t="s">
        <v>25</v>
      </c>
      <c r="D115" s="26"/>
      <c r="E115" s="26"/>
      <c r="F115" s="21" t="str">
        <f>IF(E16="","",E16)</f>
        <v>vyplní uchádzač</v>
      </c>
      <c r="G115" s="26"/>
      <c r="H115" s="26"/>
      <c r="I115" s="23" t="s">
        <v>28</v>
      </c>
      <c r="J115" s="24" t="str">
        <f>E22</f>
        <v>vyplní uchádzač</v>
      </c>
      <c r="K115" s="26"/>
      <c r="L115" s="3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</row>
    <row r="116" spans="1:65" s="2" customFormat="1">
      <c r="A116" s="26"/>
      <c r="B116" s="27"/>
      <c r="C116" s="26"/>
      <c r="D116" s="26"/>
      <c r="E116" s="26"/>
      <c r="F116" s="26"/>
      <c r="G116" s="26"/>
      <c r="H116" s="26"/>
      <c r="I116" s="26"/>
      <c r="J116" s="26"/>
      <c r="K116" s="26"/>
      <c r="L116" s="3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</row>
    <row r="117" spans="1:65" s="11" customFormat="1" ht="24">
      <c r="A117" s="110"/>
      <c r="B117" s="111"/>
      <c r="C117" s="112" t="s">
        <v>91</v>
      </c>
      <c r="D117" s="113" t="s">
        <v>56</v>
      </c>
      <c r="E117" s="113" t="s">
        <v>52</v>
      </c>
      <c r="F117" s="113" t="s">
        <v>53</v>
      </c>
      <c r="G117" s="113" t="s">
        <v>92</v>
      </c>
      <c r="H117" s="113" t="s">
        <v>93</v>
      </c>
      <c r="I117" s="113" t="s">
        <v>94</v>
      </c>
      <c r="J117" s="114" t="s">
        <v>81</v>
      </c>
      <c r="K117" s="115" t="s">
        <v>95</v>
      </c>
      <c r="L117" s="116"/>
      <c r="M117" s="56" t="s">
        <v>1</v>
      </c>
      <c r="N117" s="57" t="s">
        <v>35</v>
      </c>
      <c r="O117" s="57" t="s">
        <v>96</v>
      </c>
      <c r="P117" s="57" t="s">
        <v>97</v>
      </c>
      <c r="Q117" s="57" t="s">
        <v>98</v>
      </c>
      <c r="R117" s="57" t="s">
        <v>99</v>
      </c>
      <c r="S117" s="57" t="s">
        <v>100</v>
      </c>
      <c r="T117" s="58" t="s">
        <v>101</v>
      </c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</row>
    <row r="118" spans="1:65" s="2" customFormat="1" ht="15.75">
      <c r="A118" s="26"/>
      <c r="B118" s="27"/>
      <c r="C118" s="63" t="s">
        <v>82</v>
      </c>
      <c r="D118" s="26"/>
      <c r="E118" s="26"/>
      <c r="F118" s="26"/>
      <c r="G118" s="26"/>
      <c r="H118" s="26"/>
      <c r="I118" s="26"/>
      <c r="J118" s="117">
        <f>BK118</f>
        <v>0</v>
      </c>
      <c r="K118" s="26"/>
      <c r="L118" s="27"/>
      <c r="M118" s="59"/>
      <c r="N118" s="50"/>
      <c r="O118" s="60"/>
      <c r="P118" s="118">
        <f>P119+P133</f>
        <v>284.76353272</v>
      </c>
      <c r="Q118" s="60"/>
      <c r="R118" s="118">
        <f>R119+R133</f>
        <v>718.85135019999996</v>
      </c>
      <c r="S118" s="60"/>
      <c r="T118" s="119">
        <f>T119+T133</f>
        <v>95.917249999999996</v>
      </c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T118" s="14" t="s">
        <v>70</v>
      </c>
      <c r="AU118" s="14" t="s">
        <v>83</v>
      </c>
      <c r="BK118" s="120">
        <f>BK119+BK133</f>
        <v>0</v>
      </c>
    </row>
    <row r="119" spans="1:65" s="12" customFormat="1" ht="15">
      <c r="B119" s="121"/>
      <c r="D119" s="122" t="s">
        <v>70</v>
      </c>
      <c r="E119" s="123" t="s">
        <v>102</v>
      </c>
      <c r="F119" s="123" t="s">
        <v>103</v>
      </c>
      <c r="J119" s="124">
        <f>BK119</f>
        <v>0</v>
      </c>
      <c r="L119" s="121"/>
      <c r="M119" s="125"/>
      <c r="N119" s="126"/>
      <c r="O119" s="126"/>
      <c r="P119" s="127">
        <f>P120+P122+P129+P131</f>
        <v>284.76353272</v>
      </c>
      <c r="Q119" s="126"/>
      <c r="R119" s="127">
        <f>R120+R122+R129+R131</f>
        <v>718.85135019999996</v>
      </c>
      <c r="S119" s="126"/>
      <c r="T119" s="128">
        <f>T120+T122+T129+T131</f>
        <v>95.917249999999996</v>
      </c>
      <c r="AR119" s="122" t="s">
        <v>76</v>
      </c>
      <c r="AT119" s="129" t="s">
        <v>70</v>
      </c>
      <c r="AU119" s="129" t="s">
        <v>71</v>
      </c>
      <c r="AY119" s="122" t="s">
        <v>104</v>
      </c>
      <c r="BK119" s="130">
        <f>BK120+BK122+BK129+BK131</f>
        <v>0</v>
      </c>
    </row>
    <row r="120" spans="1:65" s="12" customFormat="1" ht="12.75">
      <c r="B120" s="121"/>
      <c r="D120" s="122" t="s">
        <v>70</v>
      </c>
      <c r="E120" s="131" t="s">
        <v>105</v>
      </c>
      <c r="F120" s="131" t="s">
        <v>106</v>
      </c>
      <c r="J120" s="132">
        <f>BK120</f>
        <v>0</v>
      </c>
      <c r="L120" s="121"/>
      <c r="M120" s="125"/>
      <c r="N120" s="126"/>
      <c r="O120" s="126"/>
      <c r="P120" s="127">
        <f>P121</f>
        <v>4.9581840000000001</v>
      </c>
      <c r="Q120" s="126"/>
      <c r="R120" s="127">
        <f>R121</f>
        <v>0</v>
      </c>
      <c r="S120" s="126"/>
      <c r="T120" s="128">
        <f>T121</f>
        <v>0</v>
      </c>
      <c r="AR120" s="122" t="s">
        <v>76</v>
      </c>
      <c r="AT120" s="129" t="s">
        <v>70</v>
      </c>
      <c r="AU120" s="129" t="s">
        <v>76</v>
      </c>
      <c r="AY120" s="122" t="s">
        <v>104</v>
      </c>
      <c r="BK120" s="130">
        <f>BK121</f>
        <v>0</v>
      </c>
    </row>
    <row r="121" spans="1:65" s="2" customFormat="1" ht="36">
      <c r="A121" s="26"/>
      <c r="B121" s="133"/>
      <c r="C121" s="134" t="s">
        <v>76</v>
      </c>
      <c r="D121" s="134" t="s">
        <v>107</v>
      </c>
      <c r="E121" s="135" t="s">
        <v>108</v>
      </c>
      <c r="F121" s="136" t="s">
        <v>109</v>
      </c>
      <c r="G121" s="137" t="s">
        <v>110</v>
      </c>
      <c r="H121" s="138">
        <v>1239.546</v>
      </c>
      <c r="I121" s="189"/>
      <c r="J121" s="139">
        <f>ROUND(I121*H121,2)</f>
        <v>0</v>
      </c>
      <c r="K121" s="140"/>
      <c r="L121" s="27"/>
      <c r="M121" s="141" t="s">
        <v>1</v>
      </c>
      <c r="N121" s="142" t="s">
        <v>37</v>
      </c>
      <c r="O121" s="143">
        <v>4.0000000000000001E-3</v>
      </c>
      <c r="P121" s="143">
        <f>O121*H121</f>
        <v>4.9581840000000001</v>
      </c>
      <c r="Q121" s="143">
        <v>0</v>
      </c>
      <c r="R121" s="143">
        <f>Q121*H121</f>
        <v>0</v>
      </c>
      <c r="S121" s="143">
        <v>0</v>
      </c>
      <c r="T121" s="144">
        <f>S121*H121</f>
        <v>0</v>
      </c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R121" s="145" t="s">
        <v>111</v>
      </c>
      <c r="AT121" s="145" t="s">
        <v>107</v>
      </c>
      <c r="AU121" s="145" t="s">
        <v>105</v>
      </c>
      <c r="AY121" s="14" t="s">
        <v>104</v>
      </c>
      <c r="BE121" s="146">
        <f>IF(N121="základná",J121,0)</f>
        <v>0</v>
      </c>
      <c r="BF121" s="146">
        <f>IF(N121="znížená",J121,0)</f>
        <v>0</v>
      </c>
      <c r="BG121" s="146">
        <f>IF(N121="zákl. prenesená",J121,0)</f>
        <v>0</v>
      </c>
      <c r="BH121" s="146">
        <f>IF(N121="zníž. prenesená",J121,0)</f>
        <v>0</v>
      </c>
      <c r="BI121" s="146">
        <f>IF(N121="nulová",J121,0)</f>
        <v>0</v>
      </c>
      <c r="BJ121" s="14" t="s">
        <v>105</v>
      </c>
      <c r="BK121" s="146">
        <f>ROUND(I121*H121,2)</f>
        <v>0</v>
      </c>
      <c r="BL121" s="14" t="s">
        <v>111</v>
      </c>
      <c r="BM121" s="145" t="s">
        <v>112</v>
      </c>
    </row>
    <row r="122" spans="1:65" s="12" customFormat="1" ht="12.75">
      <c r="B122" s="121"/>
      <c r="D122" s="122" t="s">
        <v>70</v>
      </c>
      <c r="E122" s="131" t="s">
        <v>113</v>
      </c>
      <c r="F122" s="131" t="s">
        <v>114</v>
      </c>
      <c r="J122" s="132">
        <f>BK122</f>
        <v>0</v>
      </c>
      <c r="L122" s="121"/>
      <c r="M122" s="125"/>
      <c r="N122" s="126"/>
      <c r="O122" s="126"/>
      <c r="P122" s="127">
        <f>SUM(P123:P128)</f>
        <v>243.67305872000003</v>
      </c>
      <c r="Q122" s="126"/>
      <c r="R122" s="127">
        <f>SUM(R123:R128)</f>
        <v>718.85135019999996</v>
      </c>
      <c r="S122" s="126"/>
      <c r="T122" s="128">
        <f>SUM(T123:T128)</f>
        <v>0</v>
      </c>
      <c r="AR122" s="122" t="s">
        <v>76</v>
      </c>
      <c r="AT122" s="129" t="s">
        <v>70</v>
      </c>
      <c r="AU122" s="129" t="s">
        <v>76</v>
      </c>
      <c r="AY122" s="122" t="s">
        <v>104</v>
      </c>
      <c r="BK122" s="130">
        <f>SUM(BK123:BK128)</f>
        <v>0</v>
      </c>
    </row>
    <row r="123" spans="1:65" s="2" customFormat="1" ht="36">
      <c r="A123" s="26"/>
      <c r="B123" s="133"/>
      <c r="C123" s="134" t="s">
        <v>105</v>
      </c>
      <c r="D123" s="134" t="s">
        <v>107</v>
      </c>
      <c r="E123" s="135" t="s">
        <v>115</v>
      </c>
      <c r="F123" s="136" t="s">
        <v>116</v>
      </c>
      <c r="G123" s="137" t="s">
        <v>110</v>
      </c>
      <c r="H123" s="138">
        <v>1239.4559999999999</v>
      </c>
      <c r="I123" s="189"/>
      <c r="J123" s="139">
        <f t="shared" ref="J123:J128" si="0">ROUND(I123*H123,2)</f>
        <v>0</v>
      </c>
      <c r="K123" s="140"/>
      <c r="L123" s="27"/>
      <c r="M123" s="141" t="s">
        <v>1</v>
      </c>
      <c r="N123" s="142" t="s">
        <v>37</v>
      </c>
      <c r="O123" s="143">
        <v>2.512E-2</v>
      </c>
      <c r="P123" s="143">
        <f t="shared" ref="P123:P128" si="1">O123*H123</f>
        <v>31.135134719999996</v>
      </c>
      <c r="Q123" s="143">
        <v>0.2024</v>
      </c>
      <c r="R123" s="143">
        <f t="shared" ref="R123:R128" si="2">Q123*H123</f>
        <v>250.86589439999997</v>
      </c>
      <c r="S123" s="143">
        <v>0</v>
      </c>
      <c r="T123" s="144">
        <f t="shared" ref="T123:T128" si="3">S123*H123</f>
        <v>0</v>
      </c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R123" s="145" t="s">
        <v>111</v>
      </c>
      <c r="AT123" s="145" t="s">
        <v>107</v>
      </c>
      <c r="AU123" s="145" t="s">
        <v>105</v>
      </c>
      <c r="AY123" s="14" t="s">
        <v>104</v>
      </c>
      <c r="BE123" s="146">
        <f t="shared" ref="BE123:BE128" si="4">IF(N123="základná",J123,0)</f>
        <v>0</v>
      </c>
      <c r="BF123" s="146">
        <f t="shared" ref="BF123:BF128" si="5">IF(N123="znížená",J123,0)</f>
        <v>0</v>
      </c>
      <c r="BG123" s="146">
        <f t="shared" ref="BG123:BG128" si="6">IF(N123="zákl. prenesená",J123,0)</f>
        <v>0</v>
      </c>
      <c r="BH123" s="146">
        <f t="shared" ref="BH123:BH128" si="7">IF(N123="zníž. prenesená",J123,0)</f>
        <v>0</v>
      </c>
      <c r="BI123" s="146">
        <f t="shared" ref="BI123:BI128" si="8">IF(N123="nulová",J123,0)</f>
        <v>0</v>
      </c>
      <c r="BJ123" s="14" t="s">
        <v>105</v>
      </c>
      <c r="BK123" s="146">
        <f t="shared" ref="BK123:BK128" si="9">ROUND(I123*H123,2)</f>
        <v>0</v>
      </c>
      <c r="BL123" s="14" t="s">
        <v>111</v>
      </c>
      <c r="BM123" s="145" t="s">
        <v>117</v>
      </c>
    </row>
    <row r="124" spans="1:65" s="2" customFormat="1" ht="24">
      <c r="A124" s="26"/>
      <c r="B124" s="133"/>
      <c r="C124" s="134" t="s">
        <v>118</v>
      </c>
      <c r="D124" s="134" t="s">
        <v>107</v>
      </c>
      <c r="E124" s="135" t="s">
        <v>119</v>
      </c>
      <c r="F124" s="136" t="s">
        <v>120</v>
      </c>
      <c r="G124" s="137" t="s">
        <v>110</v>
      </c>
      <c r="H124" s="138">
        <v>1106.7380000000001</v>
      </c>
      <c r="I124" s="189"/>
      <c r="J124" s="139">
        <f t="shared" si="0"/>
        <v>0</v>
      </c>
      <c r="K124" s="140"/>
      <c r="L124" s="27"/>
      <c r="M124" s="141" t="s">
        <v>1</v>
      </c>
      <c r="N124" s="142" t="s">
        <v>37</v>
      </c>
      <c r="O124" s="143">
        <v>2.1999999999999999E-2</v>
      </c>
      <c r="P124" s="143">
        <f t="shared" si="1"/>
        <v>24.348236</v>
      </c>
      <c r="Q124" s="143">
        <v>0.18906999999999999</v>
      </c>
      <c r="R124" s="143">
        <f t="shared" si="2"/>
        <v>209.25095365999999</v>
      </c>
      <c r="S124" s="143">
        <v>0</v>
      </c>
      <c r="T124" s="144">
        <f t="shared" si="3"/>
        <v>0</v>
      </c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R124" s="145" t="s">
        <v>111</v>
      </c>
      <c r="AT124" s="145" t="s">
        <v>107</v>
      </c>
      <c r="AU124" s="145" t="s">
        <v>105</v>
      </c>
      <c r="AY124" s="14" t="s">
        <v>104</v>
      </c>
      <c r="BE124" s="146">
        <f t="shared" si="4"/>
        <v>0</v>
      </c>
      <c r="BF124" s="146">
        <f t="shared" si="5"/>
        <v>0</v>
      </c>
      <c r="BG124" s="146">
        <f t="shared" si="6"/>
        <v>0</v>
      </c>
      <c r="BH124" s="146">
        <f t="shared" si="7"/>
        <v>0</v>
      </c>
      <c r="BI124" s="146">
        <f t="shared" si="8"/>
        <v>0</v>
      </c>
      <c r="BJ124" s="14" t="s">
        <v>105</v>
      </c>
      <c r="BK124" s="146">
        <f t="shared" si="9"/>
        <v>0</v>
      </c>
      <c r="BL124" s="14" t="s">
        <v>111</v>
      </c>
      <c r="BM124" s="145" t="s">
        <v>121</v>
      </c>
    </row>
    <row r="125" spans="1:65" s="2" customFormat="1" ht="24">
      <c r="A125" s="26"/>
      <c r="B125" s="133"/>
      <c r="C125" s="134" t="s">
        <v>111</v>
      </c>
      <c r="D125" s="134" t="s">
        <v>107</v>
      </c>
      <c r="E125" s="135" t="s">
        <v>122</v>
      </c>
      <c r="F125" s="136" t="s">
        <v>123</v>
      </c>
      <c r="G125" s="137" t="s">
        <v>110</v>
      </c>
      <c r="H125" s="138">
        <v>295.13</v>
      </c>
      <c r="I125" s="189"/>
      <c r="J125" s="139">
        <f t="shared" si="0"/>
        <v>0</v>
      </c>
      <c r="K125" s="140"/>
      <c r="L125" s="27"/>
      <c r="M125" s="141" t="s">
        <v>1</v>
      </c>
      <c r="N125" s="142" t="s">
        <v>37</v>
      </c>
      <c r="O125" s="143">
        <v>0.13500000000000001</v>
      </c>
      <c r="P125" s="143">
        <f t="shared" si="1"/>
        <v>39.842550000000003</v>
      </c>
      <c r="Q125" s="143">
        <v>0</v>
      </c>
      <c r="R125" s="143">
        <f t="shared" si="2"/>
        <v>0</v>
      </c>
      <c r="S125" s="143">
        <v>0</v>
      </c>
      <c r="T125" s="144">
        <f t="shared" si="3"/>
        <v>0</v>
      </c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R125" s="145" t="s">
        <v>111</v>
      </c>
      <c r="AT125" s="145" t="s">
        <v>107</v>
      </c>
      <c r="AU125" s="145" t="s">
        <v>105</v>
      </c>
      <c r="AY125" s="14" t="s">
        <v>104</v>
      </c>
      <c r="BE125" s="146">
        <f t="shared" si="4"/>
        <v>0</v>
      </c>
      <c r="BF125" s="146">
        <f t="shared" si="5"/>
        <v>0</v>
      </c>
      <c r="BG125" s="146">
        <f t="shared" si="6"/>
        <v>0</v>
      </c>
      <c r="BH125" s="146">
        <f t="shared" si="7"/>
        <v>0</v>
      </c>
      <c r="BI125" s="146">
        <f t="shared" si="8"/>
        <v>0</v>
      </c>
      <c r="BJ125" s="14" t="s">
        <v>105</v>
      </c>
      <c r="BK125" s="146">
        <f t="shared" si="9"/>
        <v>0</v>
      </c>
      <c r="BL125" s="14" t="s">
        <v>111</v>
      </c>
      <c r="BM125" s="145" t="s">
        <v>124</v>
      </c>
    </row>
    <row r="126" spans="1:65" s="2" customFormat="1" ht="12">
      <c r="A126" s="26"/>
      <c r="B126" s="133"/>
      <c r="C126" s="134" t="s">
        <v>113</v>
      </c>
      <c r="D126" s="134" t="s">
        <v>107</v>
      </c>
      <c r="E126" s="135" t="s">
        <v>125</v>
      </c>
      <c r="F126" s="136" t="s">
        <v>126</v>
      </c>
      <c r="G126" s="137" t="s">
        <v>110</v>
      </c>
      <c r="H126" s="138">
        <v>988.68600000000004</v>
      </c>
      <c r="I126" s="189"/>
      <c r="J126" s="139">
        <f t="shared" si="0"/>
        <v>0</v>
      </c>
      <c r="K126" s="140"/>
      <c r="L126" s="27"/>
      <c r="M126" s="141" t="s">
        <v>1</v>
      </c>
      <c r="N126" s="142" t="s">
        <v>37</v>
      </c>
      <c r="O126" s="143">
        <v>4.0000000000000001E-3</v>
      </c>
      <c r="P126" s="143">
        <f t="shared" si="1"/>
        <v>3.9547440000000003</v>
      </c>
      <c r="Q126" s="143">
        <v>7.0200000000000002E-3</v>
      </c>
      <c r="R126" s="143">
        <f t="shared" si="2"/>
        <v>6.94057572</v>
      </c>
      <c r="S126" s="143">
        <v>0</v>
      </c>
      <c r="T126" s="144">
        <f t="shared" si="3"/>
        <v>0</v>
      </c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R126" s="145" t="s">
        <v>111</v>
      </c>
      <c r="AT126" s="145" t="s">
        <v>107</v>
      </c>
      <c r="AU126" s="145" t="s">
        <v>105</v>
      </c>
      <c r="AY126" s="14" t="s">
        <v>104</v>
      </c>
      <c r="BE126" s="146">
        <f t="shared" si="4"/>
        <v>0</v>
      </c>
      <c r="BF126" s="146">
        <f t="shared" si="5"/>
        <v>0</v>
      </c>
      <c r="BG126" s="146">
        <f t="shared" si="6"/>
        <v>0</v>
      </c>
      <c r="BH126" s="146">
        <f t="shared" si="7"/>
        <v>0</v>
      </c>
      <c r="BI126" s="146">
        <f t="shared" si="8"/>
        <v>0</v>
      </c>
      <c r="BJ126" s="14" t="s">
        <v>105</v>
      </c>
      <c r="BK126" s="146">
        <f t="shared" si="9"/>
        <v>0</v>
      </c>
      <c r="BL126" s="14" t="s">
        <v>111</v>
      </c>
      <c r="BM126" s="145" t="s">
        <v>127</v>
      </c>
    </row>
    <row r="127" spans="1:65" s="2" customFormat="1" ht="24">
      <c r="A127" s="26"/>
      <c r="B127" s="133"/>
      <c r="C127" s="134" t="s">
        <v>128</v>
      </c>
      <c r="D127" s="134" t="s">
        <v>107</v>
      </c>
      <c r="E127" s="135" t="s">
        <v>129</v>
      </c>
      <c r="F127" s="136" t="s">
        <v>130</v>
      </c>
      <c r="G127" s="137" t="s">
        <v>110</v>
      </c>
      <c r="H127" s="138">
        <v>944.41600000000005</v>
      </c>
      <c r="I127" s="189"/>
      <c r="J127" s="139">
        <f t="shared" si="0"/>
        <v>0</v>
      </c>
      <c r="K127" s="140"/>
      <c r="L127" s="27"/>
      <c r="M127" s="141" t="s">
        <v>1</v>
      </c>
      <c r="N127" s="142" t="s">
        <v>37</v>
      </c>
      <c r="O127" s="143">
        <v>6.6000000000000003E-2</v>
      </c>
      <c r="P127" s="143">
        <f t="shared" si="1"/>
        <v>62.33145600000001</v>
      </c>
      <c r="Q127" s="143">
        <v>0.10373</v>
      </c>
      <c r="R127" s="143">
        <f t="shared" si="2"/>
        <v>97.96427168000001</v>
      </c>
      <c r="S127" s="143">
        <v>0</v>
      </c>
      <c r="T127" s="144">
        <f t="shared" si="3"/>
        <v>0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R127" s="145" t="s">
        <v>111</v>
      </c>
      <c r="AT127" s="145" t="s">
        <v>107</v>
      </c>
      <c r="AU127" s="145" t="s">
        <v>105</v>
      </c>
      <c r="AY127" s="14" t="s">
        <v>104</v>
      </c>
      <c r="BE127" s="146">
        <f t="shared" si="4"/>
        <v>0</v>
      </c>
      <c r="BF127" s="146">
        <f t="shared" si="5"/>
        <v>0</v>
      </c>
      <c r="BG127" s="146">
        <f t="shared" si="6"/>
        <v>0</v>
      </c>
      <c r="BH127" s="146">
        <f t="shared" si="7"/>
        <v>0</v>
      </c>
      <c r="BI127" s="146">
        <f t="shared" si="8"/>
        <v>0</v>
      </c>
      <c r="BJ127" s="14" t="s">
        <v>105</v>
      </c>
      <c r="BK127" s="146">
        <f t="shared" si="9"/>
        <v>0</v>
      </c>
      <c r="BL127" s="14" t="s">
        <v>111</v>
      </c>
      <c r="BM127" s="145" t="s">
        <v>131</v>
      </c>
    </row>
    <row r="128" spans="1:65" s="2" customFormat="1" ht="36">
      <c r="A128" s="26"/>
      <c r="B128" s="133"/>
      <c r="C128" s="134" t="s">
        <v>132</v>
      </c>
      <c r="D128" s="134" t="s">
        <v>107</v>
      </c>
      <c r="E128" s="135" t="s">
        <v>133</v>
      </c>
      <c r="F128" s="136" t="s">
        <v>134</v>
      </c>
      <c r="G128" s="137" t="s">
        <v>110</v>
      </c>
      <c r="H128" s="138">
        <v>988.68600000000004</v>
      </c>
      <c r="I128" s="189"/>
      <c r="J128" s="139">
        <f t="shared" si="0"/>
        <v>0</v>
      </c>
      <c r="K128" s="140"/>
      <c r="L128" s="27"/>
      <c r="M128" s="141" t="s">
        <v>1</v>
      </c>
      <c r="N128" s="142" t="s">
        <v>37</v>
      </c>
      <c r="O128" s="143">
        <v>8.3000000000000004E-2</v>
      </c>
      <c r="P128" s="143">
        <f t="shared" si="1"/>
        <v>82.060938000000007</v>
      </c>
      <c r="Q128" s="143">
        <v>0.15559000000000001</v>
      </c>
      <c r="R128" s="143">
        <f t="shared" si="2"/>
        <v>153.82965474000002</v>
      </c>
      <c r="S128" s="143">
        <v>0</v>
      </c>
      <c r="T128" s="144">
        <f t="shared" si="3"/>
        <v>0</v>
      </c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R128" s="145" t="s">
        <v>111</v>
      </c>
      <c r="AT128" s="145" t="s">
        <v>107</v>
      </c>
      <c r="AU128" s="145" t="s">
        <v>105</v>
      </c>
      <c r="AY128" s="14" t="s">
        <v>104</v>
      </c>
      <c r="BE128" s="146">
        <f t="shared" si="4"/>
        <v>0</v>
      </c>
      <c r="BF128" s="146">
        <f t="shared" si="5"/>
        <v>0</v>
      </c>
      <c r="BG128" s="146">
        <f t="shared" si="6"/>
        <v>0</v>
      </c>
      <c r="BH128" s="146">
        <f t="shared" si="7"/>
        <v>0</v>
      </c>
      <c r="BI128" s="146">
        <f t="shared" si="8"/>
        <v>0</v>
      </c>
      <c r="BJ128" s="14" t="s">
        <v>105</v>
      </c>
      <c r="BK128" s="146">
        <f t="shared" si="9"/>
        <v>0</v>
      </c>
      <c r="BL128" s="14" t="s">
        <v>111</v>
      </c>
      <c r="BM128" s="145" t="s">
        <v>135</v>
      </c>
    </row>
    <row r="129" spans="1:65" s="12" customFormat="1" ht="12.75">
      <c r="B129" s="121"/>
      <c r="D129" s="122" t="s">
        <v>70</v>
      </c>
      <c r="E129" s="131" t="s">
        <v>136</v>
      </c>
      <c r="F129" s="131" t="s">
        <v>137</v>
      </c>
      <c r="J129" s="132">
        <f>BK129</f>
        <v>0</v>
      </c>
      <c r="L129" s="121"/>
      <c r="M129" s="125"/>
      <c r="N129" s="126"/>
      <c r="O129" s="126"/>
      <c r="P129" s="127">
        <f>P130</f>
        <v>7.3782500000000004</v>
      </c>
      <c r="Q129" s="126"/>
      <c r="R129" s="127">
        <f>R130</f>
        <v>0</v>
      </c>
      <c r="S129" s="126"/>
      <c r="T129" s="128">
        <f>T130</f>
        <v>95.917249999999996</v>
      </c>
      <c r="AR129" s="122" t="s">
        <v>76</v>
      </c>
      <c r="AT129" s="129" t="s">
        <v>70</v>
      </c>
      <c r="AU129" s="129" t="s">
        <v>76</v>
      </c>
      <c r="AY129" s="122" t="s">
        <v>104</v>
      </c>
      <c r="BK129" s="130">
        <f>BK130</f>
        <v>0</v>
      </c>
    </row>
    <row r="130" spans="1:65" s="2" customFormat="1" ht="36">
      <c r="A130" s="26"/>
      <c r="B130" s="133"/>
      <c r="C130" s="134" t="s">
        <v>138</v>
      </c>
      <c r="D130" s="134" t="s">
        <v>107</v>
      </c>
      <c r="E130" s="135" t="s">
        <v>139</v>
      </c>
      <c r="F130" s="136" t="s">
        <v>140</v>
      </c>
      <c r="G130" s="137" t="s">
        <v>141</v>
      </c>
      <c r="H130" s="138">
        <v>295.13</v>
      </c>
      <c r="I130" s="189"/>
      <c r="J130" s="139">
        <f>ROUND(I130*H130,2)</f>
        <v>0</v>
      </c>
      <c r="K130" s="140"/>
      <c r="L130" s="27"/>
      <c r="M130" s="141" t="s">
        <v>1</v>
      </c>
      <c r="N130" s="142" t="s">
        <v>37</v>
      </c>
      <c r="O130" s="143">
        <v>2.5000000000000001E-2</v>
      </c>
      <c r="P130" s="143">
        <f>O130*H130</f>
        <v>7.3782500000000004</v>
      </c>
      <c r="Q130" s="143">
        <v>0</v>
      </c>
      <c r="R130" s="143">
        <f>Q130*H130</f>
        <v>0</v>
      </c>
      <c r="S130" s="143">
        <v>0.32500000000000001</v>
      </c>
      <c r="T130" s="144">
        <f>S130*H130</f>
        <v>95.917249999999996</v>
      </c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R130" s="145" t="s">
        <v>111</v>
      </c>
      <c r="AT130" s="145" t="s">
        <v>107</v>
      </c>
      <c r="AU130" s="145" t="s">
        <v>105</v>
      </c>
      <c r="AY130" s="14" t="s">
        <v>104</v>
      </c>
      <c r="BE130" s="146">
        <f>IF(N130="základná",J130,0)</f>
        <v>0</v>
      </c>
      <c r="BF130" s="146">
        <f>IF(N130="znížená",J130,0)</f>
        <v>0</v>
      </c>
      <c r="BG130" s="146">
        <f>IF(N130="zákl. prenesená",J130,0)</f>
        <v>0</v>
      </c>
      <c r="BH130" s="146">
        <f>IF(N130="zníž. prenesená",J130,0)</f>
        <v>0</v>
      </c>
      <c r="BI130" s="146">
        <f>IF(N130="nulová",J130,0)</f>
        <v>0</v>
      </c>
      <c r="BJ130" s="14" t="s">
        <v>105</v>
      </c>
      <c r="BK130" s="146">
        <f>ROUND(I130*H130,2)</f>
        <v>0</v>
      </c>
      <c r="BL130" s="14" t="s">
        <v>111</v>
      </c>
      <c r="BM130" s="145" t="s">
        <v>142</v>
      </c>
    </row>
    <row r="131" spans="1:65" s="12" customFormat="1" ht="12.75">
      <c r="B131" s="121"/>
      <c r="D131" s="122" t="s">
        <v>70</v>
      </c>
      <c r="E131" s="131" t="s">
        <v>143</v>
      </c>
      <c r="F131" s="131" t="s">
        <v>144</v>
      </c>
      <c r="J131" s="132">
        <f>BK131</f>
        <v>0</v>
      </c>
      <c r="L131" s="121"/>
      <c r="M131" s="125"/>
      <c r="N131" s="126"/>
      <c r="O131" s="126"/>
      <c r="P131" s="127">
        <f>P132</f>
        <v>28.75404</v>
      </c>
      <c r="Q131" s="126"/>
      <c r="R131" s="127">
        <f>R132</f>
        <v>0</v>
      </c>
      <c r="S131" s="126"/>
      <c r="T131" s="128">
        <f>T132</f>
        <v>0</v>
      </c>
      <c r="AR131" s="122" t="s">
        <v>76</v>
      </c>
      <c r="AT131" s="129" t="s">
        <v>70</v>
      </c>
      <c r="AU131" s="129" t="s">
        <v>76</v>
      </c>
      <c r="AY131" s="122" t="s">
        <v>104</v>
      </c>
      <c r="BK131" s="130">
        <f>BK132</f>
        <v>0</v>
      </c>
    </row>
    <row r="132" spans="1:65" s="2" customFormat="1" ht="24">
      <c r="A132" s="26"/>
      <c r="B132" s="133"/>
      <c r="C132" s="134" t="s">
        <v>136</v>
      </c>
      <c r="D132" s="134" t="s">
        <v>107</v>
      </c>
      <c r="E132" s="135" t="s">
        <v>145</v>
      </c>
      <c r="F132" s="136" t="s">
        <v>146</v>
      </c>
      <c r="G132" s="137" t="s">
        <v>147</v>
      </c>
      <c r="H132" s="138">
        <v>718.851</v>
      </c>
      <c r="I132" s="189"/>
      <c r="J132" s="139">
        <f>ROUND(I132*H132,2)</f>
        <v>0</v>
      </c>
      <c r="K132" s="140"/>
      <c r="L132" s="27"/>
      <c r="M132" s="141" t="s">
        <v>1</v>
      </c>
      <c r="N132" s="142" t="s">
        <v>37</v>
      </c>
      <c r="O132" s="143">
        <v>0.04</v>
      </c>
      <c r="P132" s="143">
        <f>O132*H132</f>
        <v>28.75404</v>
      </c>
      <c r="Q132" s="143">
        <v>0</v>
      </c>
      <c r="R132" s="143">
        <f>Q132*H132</f>
        <v>0</v>
      </c>
      <c r="S132" s="143">
        <v>0</v>
      </c>
      <c r="T132" s="144">
        <f>S132*H132</f>
        <v>0</v>
      </c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R132" s="145" t="s">
        <v>111</v>
      </c>
      <c r="AT132" s="145" t="s">
        <v>107</v>
      </c>
      <c r="AU132" s="145" t="s">
        <v>105</v>
      </c>
      <c r="AY132" s="14" t="s">
        <v>104</v>
      </c>
      <c r="BE132" s="146">
        <f>IF(N132="základná",J132,0)</f>
        <v>0</v>
      </c>
      <c r="BF132" s="146">
        <f>IF(N132="znížená",J132,0)</f>
        <v>0</v>
      </c>
      <c r="BG132" s="146">
        <f>IF(N132="zákl. prenesená",J132,0)</f>
        <v>0</v>
      </c>
      <c r="BH132" s="146">
        <f>IF(N132="zníž. prenesená",J132,0)</f>
        <v>0</v>
      </c>
      <c r="BI132" s="146">
        <f>IF(N132="nulová",J132,0)</f>
        <v>0</v>
      </c>
      <c r="BJ132" s="14" t="s">
        <v>105</v>
      </c>
      <c r="BK132" s="146">
        <f>ROUND(I132*H132,2)</f>
        <v>0</v>
      </c>
      <c r="BL132" s="14" t="s">
        <v>111</v>
      </c>
      <c r="BM132" s="145" t="s">
        <v>148</v>
      </c>
    </row>
    <row r="133" spans="1:65" s="12" customFormat="1" ht="15">
      <c r="B133" s="121"/>
      <c r="D133" s="122" t="s">
        <v>70</v>
      </c>
      <c r="E133" s="123" t="s">
        <v>149</v>
      </c>
      <c r="F133" s="123" t="s">
        <v>150</v>
      </c>
      <c r="J133" s="124">
        <f>BK133</f>
        <v>0</v>
      </c>
      <c r="L133" s="121"/>
      <c r="M133" s="125"/>
      <c r="N133" s="126"/>
      <c r="O133" s="126"/>
      <c r="P133" s="127">
        <f>P134</f>
        <v>0</v>
      </c>
      <c r="Q133" s="126"/>
      <c r="R133" s="127">
        <f>R134</f>
        <v>0</v>
      </c>
      <c r="S133" s="126"/>
      <c r="T133" s="128">
        <f>T134</f>
        <v>0</v>
      </c>
      <c r="AR133" s="122" t="s">
        <v>113</v>
      </c>
      <c r="AT133" s="129" t="s">
        <v>70</v>
      </c>
      <c r="AU133" s="129" t="s">
        <v>71</v>
      </c>
      <c r="AY133" s="122" t="s">
        <v>104</v>
      </c>
      <c r="BK133" s="130">
        <f>BK134</f>
        <v>0</v>
      </c>
    </row>
    <row r="134" spans="1:65" s="2" customFormat="1" ht="24">
      <c r="A134" s="26"/>
      <c r="B134" s="133"/>
      <c r="C134" s="134" t="s">
        <v>151</v>
      </c>
      <c r="D134" s="134" t="s">
        <v>107</v>
      </c>
      <c r="E134" s="135" t="s">
        <v>152</v>
      </c>
      <c r="F134" s="136" t="s">
        <v>153</v>
      </c>
      <c r="G134" s="137" t="s">
        <v>154</v>
      </c>
      <c r="H134" s="138">
        <v>1</v>
      </c>
      <c r="I134" s="189"/>
      <c r="J134" s="139">
        <f>ROUND(I134*H134,2)</f>
        <v>0</v>
      </c>
      <c r="K134" s="140"/>
      <c r="L134" s="27"/>
      <c r="M134" s="147" t="s">
        <v>1</v>
      </c>
      <c r="N134" s="148" t="s">
        <v>37</v>
      </c>
      <c r="O134" s="149">
        <v>0</v>
      </c>
      <c r="P134" s="149">
        <f>O134*H134</f>
        <v>0</v>
      </c>
      <c r="Q134" s="149">
        <v>0</v>
      </c>
      <c r="R134" s="149">
        <f>Q134*H134</f>
        <v>0</v>
      </c>
      <c r="S134" s="149">
        <v>0</v>
      </c>
      <c r="T134" s="150">
        <f>S134*H134</f>
        <v>0</v>
      </c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R134" s="145" t="s">
        <v>155</v>
      </c>
      <c r="AT134" s="145" t="s">
        <v>107</v>
      </c>
      <c r="AU134" s="145" t="s">
        <v>76</v>
      </c>
      <c r="AY134" s="14" t="s">
        <v>104</v>
      </c>
      <c r="BE134" s="146">
        <f>IF(N134="základná",J134,0)</f>
        <v>0</v>
      </c>
      <c r="BF134" s="146">
        <f>IF(N134="znížená",J134,0)</f>
        <v>0</v>
      </c>
      <c r="BG134" s="146">
        <f>IF(N134="zákl. prenesená",J134,0)</f>
        <v>0</v>
      </c>
      <c r="BH134" s="146">
        <f>IF(N134="zníž. prenesená",J134,0)</f>
        <v>0</v>
      </c>
      <c r="BI134" s="146">
        <f>IF(N134="nulová",J134,0)</f>
        <v>0</v>
      </c>
      <c r="BJ134" s="14" t="s">
        <v>105</v>
      </c>
      <c r="BK134" s="146">
        <f>ROUND(I134*H134,2)</f>
        <v>0</v>
      </c>
      <c r="BL134" s="14" t="s">
        <v>155</v>
      </c>
      <c r="BM134" s="145" t="s">
        <v>156</v>
      </c>
    </row>
    <row r="135" spans="1:65" s="2" customFormat="1">
      <c r="A135" s="26"/>
      <c r="B135" s="41"/>
      <c r="C135" s="42"/>
      <c r="D135" s="42"/>
      <c r="E135" s="42"/>
      <c r="F135" s="42"/>
      <c r="G135" s="42"/>
      <c r="H135" s="42"/>
      <c r="I135" s="42"/>
      <c r="J135" s="42"/>
      <c r="K135" s="42"/>
      <c r="L135" s="27"/>
      <c r="M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</sheetData>
  <autoFilter ref="C117:K134" xr:uid="{00000000-0009-0000-0000-000001000000}"/>
  <mergeCells count="6">
    <mergeCell ref="E110:H110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190115 - Cykloturistický ...</vt:lpstr>
      <vt:lpstr>'190115 - Cykloturistický ...'!Názvy_tlače</vt:lpstr>
      <vt:lpstr>'Rekapitulácia stavby'!Názvy_tlače</vt:lpstr>
      <vt:lpstr>'190115 - Cykloturistický 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RG_ATELIER-PC\DODO</dc:creator>
  <cp:lastModifiedBy>Vladko</cp:lastModifiedBy>
  <dcterms:created xsi:type="dcterms:W3CDTF">2019-08-28T12:02:44Z</dcterms:created>
  <dcterms:modified xsi:type="dcterms:W3CDTF">2019-09-16T06:59:45Z</dcterms:modified>
</cp:coreProperties>
</file>